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autoCompressPictures="0"/>
  <mc:AlternateContent xmlns:mc="http://schemas.openxmlformats.org/markup-compatibility/2006">
    <mc:Choice Requires="x15">
      <x15ac:absPath xmlns:x15ac="http://schemas.microsoft.com/office/spreadsheetml/2010/11/ac" url="https://sonepar-my.sharepoint.com/personal/ian_mckiernan_mayflex_com/Documents/"/>
    </mc:Choice>
  </mc:AlternateContent>
  <xr:revisionPtr revIDLastSave="29" documentId="8_{7493EA73-A1BB-4EEA-A256-C08D56D35D64}" xr6:coauthVersionLast="47" xr6:coauthVersionMax="47" xr10:uidLastSave="{89474553-719F-4622-9312-3F1860C61F47}"/>
  <workbookProtection workbookPassword="EFF0" lockStructure="1"/>
  <bookViews>
    <workbookView xWindow="-120" yWindow="-120" windowWidth="29040" windowHeight="15720" tabRatio="483" xr2:uid="{00000000-000D-0000-FFFF-FFFF00000000}"/>
  </bookViews>
  <sheets>
    <sheet name="Tray" sheetId="1" r:id="rId1"/>
    <sheet name="Basket" sheetId="3" r:id="rId2"/>
    <sheet name="Conduit" sheetId="4" r:id="rId3"/>
    <sheet name="Separation Distances" sheetId="5" r:id="rId4"/>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13" i="1" l="1"/>
  <c r="R13" i="1"/>
  <c r="L13" i="1"/>
  <c r="B15" i="1"/>
  <c r="B16" i="3"/>
  <c r="AD13" i="1"/>
  <c r="AC13" i="1"/>
  <c r="AB13" i="1"/>
  <c r="AA13" i="1"/>
  <c r="S13" i="1"/>
  <c r="P13" i="1"/>
  <c r="G13" i="1"/>
  <c r="F13" i="1"/>
  <c r="J12" i="4"/>
  <c r="J13" i="4" s="1"/>
  <c r="J12" i="3"/>
  <c r="J13" i="1"/>
  <c r="F12" i="3"/>
  <c r="G12" i="3"/>
  <c r="H12" i="3"/>
  <c r="I12" i="3"/>
  <c r="K12" i="3"/>
  <c r="L12" i="3"/>
  <c r="M12" i="3"/>
  <c r="N12" i="3"/>
  <c r="O12" i="3"/>
  <c r="P12" i="3"/>
  <c r="Q12" i="3"/>
  <c r="R12" i="3"/>
  <c r="S12" i="3"/>
  <c r="T12" i="3"/>
  <c r="U12" i="3"/>
  <c r="V12" i="3"/>
  <c r="W12" i="3"/>
  <c r="X12" i="3"/>
  <c r="Y12" i="3"/>
  <c r="Z12" i="3"/>
  <c r="AA12" i="3"/>
  <c r="AB12" i="3"/>
  <c r="AC12" i="3"/>
  <c r="AD12" i="3"/>
  <c r="AE12" i="3"/>
  <c r="F12" i="4"/>
  <c r="G12" i="4"/>
  <c r="H12" i="4"/>
  <c r="I12" i="4"/>
  <c r="K12" i="4"/>
  <c r="K13" i="4" s="1"/>
  <c r="L12" i="4"/>
  <c r="L13" i="4" s="1"/>
  <c r="M12" i="4"/>
  <c r="M13" i="4" s="1"/>
  <c r="N12" i="4"/>
  <c r="N13" i="4" s="1"/>
  <c r="O12" i="4"/>
  <c r="O13" i="4" s="1"/>
  <c r="P12" i="4"/>
  <c r="P13" i="4" s="1"/>
  <c r="Q12" i="4"/>
  <c r="R12" i="4"/>
  <c r="S12" i="4"/>
  <c r="T12" i="4"/>
  <c r="T13" i="4" s="1"/>
  <c r="U12" i="4"/>
  <c r="U13" i="4" s="1"/>
  <c r="V12" i="4"/>
  <c r="V13" i="4" s="1"/>
  <c r="W12" i="4"/>
  <c r="X12" i="4"/>
  <c r="Y12" i="4"/>
  <c r="Y13" i="4" s="1"/>
  <c r="Z12" i="4"/>
  <c r="AA12" i="4"/>
  <c r="AA13" i="4" s="1"/>
  <c r="AB12" i="4"/>
  <c r="AB13" i="4" s="1"/>
  <c r="AC12" i="4"/>
  <c r="AC13" i="4" s="1"/>
  <c r="AD12" i="4"/>
  <c r="AD13" i="4" s="1"/>
  <c r="AE12" i="4"/>
  <c r="F13" i="4"/>
  <c r="G13" i="4"/>
  <c r="H13" i="4"/>
  <c r="I13" i="4"/>
  <c r="Q13" i="4"/>
  <c r="R13" i="4"/>
  <c r="S13" i="4"/>
  <c r="W13" i="4"/>
  <c r="X13" i="4"/>
  <c r="Z13" i="4"/>
  <c r="AE13" i="4"/>
  <c r="D13" i="5" l="1"/>
  <c r="X13" i="1" l="1"/>
  <c r="W13" i="1"/>
  <c r="V13" i="1"/>
  <c r="U13" i="1"/>
  <c r="T13" i="1"/>
  <c r="I13" i="1"/>
  <c r="K13" i="1" l="1"/>
  <c r="Y13" i="1"/>
  <c r="B17" i="3" l="1"/>
  <c r="N13" i="1" l="1"/>
  <c r="B13" i="4" l="1"/>
  <c r="B14" i="4" s="1"/>
  <c r="B15" i="3"/>
  <c r="B14" i="1"/>
  <c r="J14" i="1" s="1"/>
  <c r="F17" i="5"/>
  <c r="F9" i="5"/>
  <c r="F13" i="5"/>
  <c r="Q13" i="1"/>
  <c r="H13" i="1"/>
  <c r="Z13" i="1"/>
  <c r="O13" i="1"/>
  <c r="I13" i="3" l="1"/>
  <c r="Q13" i="3"/>
  <c r="R13" i="3"/>
  <c r="V13" i="3"/>
  <c r="W13" i="3"/>
  <c r="X13" i="3"/>
  <c r="Y13" i="3"/>
  <c r="Z13" i="3"/>
  <c r="AD13" i="3"/>
  <c r="AE13" i="3"/>
  <c r="F13" i="3"/>
  <c r="H13" i="3"/>
  <c r="AB13" i="3"/>
  <c r="N13" i="3"/>
  <c r="AA13" i="3"/>
  <c r="M13" i="3"/>
  <c r="L13" i="3"/>
  <c r="K13" i="3"/>
  <c r="G13" i="3"/>
  <c r="U13" i="3"/>
  <c r="T13" i="3"/>
  <c r="S13" i="3"/>
  <c r="J13" i="3"/>
  <c r="P13" i="3"/>
  <c r="AC13" i="3"/>
  <c r="O13" i="3"/>
  <c r="S14" i="1"/>
  <c r="AA14" i="1"/>
  <c r="R14" i="1"/>
  <c r="AB14" i="1"/>
  <c r="AD14" i="1"/>
  <c r="AC14" i="1"/>
  <c r="X14" i="1"/>
  <c r="V14" i="1"/>
  <c r="U14" i="1"/>
  <c r="T14" i="1"/>
  <c r="I14" i="1"/>
  <c r="W14" i="1"/>
  <c r="Y14" i="1"/>
  <c r="K14" i="1"/>
  <c r="M14" i="1"/>
  <c r="G14" i="1"/>
  <c r="C23" i="5"/>
  <c r="B18" i="3"/>
  <c r="N14" i="1"/>
  <c r="P14" i="1"/>
  <c r="L14" i="1"/>
  <c r="O14" i="1"/>
  <c r="H14" i="1"/>
  <c r="F14" i="1"/>
  <c r="Z14" i="1"/>
  <c r="Q14" i="1"/>
</calcChain>
</file>

<file path=xl/sharedStrings.xml><?xml version="1.0" encoding="utf-8"?>
<sst xmlns="http://schemas.openxmlformats.org/spreadsheetml/2006/main" count="228" uniqueCount="121">
  <si>
    <t>Excel Cable</t>
  </si>
  <si>
    <t>Notes:</t>
  </si>
  <si>
    <t xml:space="preserve">The maximum stack height of cables on a continuous surface is 150mm.  </t>
  </si>
  <si>
    <t>Width</t>
  </si>
  <si>
    <t>mm</t>
  </si>
  <si>
    <t>Height</t>
  </si>
  <si>
    <t>Spare Capacity</t>
  </si>
  <si>
    <t>%</t>
  </si>
  <si>
    <t>Number of Cables</t>
  </si>
  <si>
    <t>Diameter of Cable</t>
  </si>
  <si>
    <t>Area of Cable</t>
  </si>
  <si>
    <t>Area of Containment</t>
  </si>
  <si>
    <r>
      <t>mm</t>
    </r>
    <r>
      <rPr>
        <sz val="11"/>
        <color indexed="8"/>
        <rFont val="Calibri"/>
        <family val="2"/>
      </rPr>
      <t>²</t>
    </r>
  </si>
  <si>
    <t>Usable area</t>
  </si>
  <si>
    <t>Only edit blue cells</t>
  </si>
  <si>
    <t>This spreadsheet is for guidance only.</t>
  </si>
  <si>
    <t>Tray Dimensions</t>
  </si>
  <si>
    <t>Containment Sizing - Tray</t>
  </si>
  <si>
    <t>This may be used for Tray only - continuous flat surface</t>
  </si>
  <si>
    <t>Refer "Basket" tab of spreadsheet for non-continuous containment</t>
  </si>
  <si>
    <t>Distance between supports</t>
  </si>
  <si>
    <t>Maximum Cable Stack Height</t>
  </si>
  <si>
    <t>Containment Sizing - Conduit</t>
  </si>
  <si>
    <t>This may be used for Conduit</t>
  </si>
  <si>
    <t>Conduit Dimension</t>
  </si>
  <si>
    <t>Inside Diameter</t>
  </si>
  <si>
    <t>It assumes staight runs with no bends and smooth walls.</t>
  </si>
  <si>
    <t>This may be used for Basket or Ladder - non-continuous surface</t>
  </si>
  <si>
    <t>Containment Sizing - Basket or Ladder</t>
  </si>
  <si>
    <t>Basket / Ladder Dimensions</t>
  </si>
  <si>
    <t>Separation Distances</t>
  </si>
  <si>
    <t>Quantity of Power Circuits</t>
  </si>
  <si>
    <t>Segregation Classification - Cable</t>
  </si>
  <si>
    <t>None</t>
  </si>
  <si>
    <t>Open metalic containment</t>
  </si>
  <si>
    <t>Perforated metalic containment</t>
  </si>
  <si>
    <t>Solid metalic containment</t>
  </si>
  <si>
    <t>Qty of Power Circuits</t>
  </si>
  <si>
    <t>P</t>
  </si>
  <si>
    <t>1 to 3</t>
  </si>
  <si>
    <t>4 to 6</t>
  </si>
  <si>
    <t>7 to 9</t>
  </si>
  <si>
    <t>10 to 12</t>
  </si>
  <si>
    <t>13 to 15</t>
  </si>
  <si>
    <t>16 to 30</t>
  </si>
  <si>
    <t>31 to 45</t>
  </si>
  <si>
    <t>46 to 60</t>
  </si>
  <si>
    <t>61 to 75</t>
  </si>
  <si>
    <t>&gt; 75</t>
  </si>
  <si>
    <t>Minimum separation distance</t>
  </si>
  <si>
    <t>Coaxial</t>
  </si>
  <si>
    <t>Unscreened - Cat 5e, 6, 6a</t>
  </si>
  <si>
    <t>Screened - Cat 5e, 6, 6a</t>
  </si>
  <si>
    <t>Cat 7 &amp; 7a</t>
  </si>
  <si>
    <t>Data cable type</t>
  </si>
  <si>
    <t>Containment (applied to Data or Power cabling)</t>
  </si>
  <si>
    <t>a</t>
  </si>
  <si>
    <t>b</t>
  </si>
  <si>
    <t>c</t>
  </si>
  <si>
    <t>d</t>
  </si>
  <si>
    <t>Equivalent to weld mesh 50 mm x 100 mm and steel tray of less than 1 mm thickness (and trunking without lid).</t>
  </si>
  <si>
    <t>Equivalent to steel tray of 1 mm thickness (and trunking without lid).  Cables to be installed at least 10 mm below top of barrier.</t>
  </si>
  <si>
    <t>Equivalent to steel conduit 1.5mm wall thickness.  Steel conduit less than 1.5mm thickness will require greater separation.</t>
  </si>
  <si>
    <t>3-phase cables shall be treated as 3 off 1-phase cables.</t>
  </si>
  <si>
    <t>More than 20 A shall be treated as multiples of 20 A.</t>
  </si>
  <si>
    <t>Only edit blue cells (drop down)</t>
  </si>
  <si>
    <t>Note</t>
  </si>
  <si>
    <t>This spreadsheet offers guidance for the general separation distances required between copper data cabling and mains power to mitigate the effects of Electromagnetic Interference (EMI). The installer shall additional ensure that all local and national legislation reagading electrical separation shall be complied with.</t>
  </si>
  <si>
    <t>Applicable to plastic containment</t>
  </si>
  <si>
    <t>This spreadsheet is for information only.  Based on EN 50174-2:2018</t>
  </si>
  <si>
    <t>Rev 6: October 2018</t>
  </si>
  <si>
    <t>The maximum stack height of cables on a continuous surface is 150mm.  This is reduced to 125mm for basket/ladder spacing greater than 100mm</t>
  </si>
  <si>
    <t>Reference:  EN 50174-2:2018</t>
  </si>
  <si>
    <t>Cat 8</t>
  </si>
  <si>
    <t>CAT 6</t>
  </si>
  <si>
    <t>CAT 5E</t>
  </si>
  <si>
    <t>190-914 - CAT6A - S/FTP - B2ca</t>
  </si>
  <si>
    <t>100-912 - CAT7A+ - S/FTP - Dca</t>
  </si>
  <si>
    <t>100-609 Residential CAT6 - U/UTP - Dca</t>
  </si>
  <si>
    <t>Enter details below</t>
  </si>
  <si>
    <t xml:space="preserve"> </t>
  </si>
  <si>
    <t>NOTE: Correct at time of publication.</t>
  </si>
  <si>
    <t>This spreadsheet is for information only.  Based on BS EN 50174</t>
  </si>
  <si>
    <t>Lower voltage AC or DC power supply cables shall be treated based upon the their current ratings, i.e. a 100 A 100 V DC cable = 5 of 20 A cables</t>
  </si>
  <si>
    <r>
      <t xml:space="preserve">Please see note </t>
    </r>
    <r>
      <rPr>
        <b/>
        <sz val="11"/>
        <color theme="1"/>
        <rFont val="Calibri"/>
        <family val="2"/>
        <scheme val="minor"/>
      </rPr>
      <t>**</t>
    </r>
    <r>
      <rPr>
        <sz val="11"/>
        <color theme="1"/>
        <rFont val="Calibri"/>
        <family val="2"/>
        <scheme val="minor"/>
      </rPr>
      <t xml:space="preserve"> below</t>
    </r>
  </si>
  <si>
    <t>This is for INTERNAL diameter, a 25mm flexible conduit typically has a 18mm Internal diameter, please check!</t>
  </si>
  <si>
    <t>**Note: Cat 7 and 7a cables relate to Type 1 for Coupling Attenuation, as referenced in IEC61156-5 ed.2.1, which is two forms of screening media such as a foil and a braid (not two foils) 100-914 Category 6A S/FTP also meets this requirement</t>
  </si>
  <si>
    <t>100-903 - CAT8 - S/FTP - Dca</t>
  </si>
  <si>
    <t>100-910 - CAT7A - S/FTP - Dca</t>
  </si>
  <si>
    <t>190-910 - CAT7A - S/FTP - B2ca</t>
  </si>
  <si>
    <t>100-219 - CAT6A - U/UTP LSOH 23AWG - Dca</t>
  </si>
  <si>
    <t>100-914 - CAT6A - S/FTP WHITE - Dca</t>
  </si>
  <si>
    <t>190-191 - CAT6A - U/FTP LSOH - B2ca</t>
  </si>
  <si>
    <t>190-219 - CAT6A - U/UTP 23AWG - B2ca</t>
  </si>
  <si>
    <t>100-071 - CAT6 - UTP - Dca</t>
  </si>
  <si>
    <t>100-076 - CAT6 - F/UTP - Dca</t>
  </si>
  <si>
    <t>100-080 - CAT6 - U/UTP 24 AWG - Dca</t>
  </si>
  <si>
    <t>100-100 - CAT6 - UTP EXT GRADE PE - Fca</t>
  </si>
  <si>
    <t>190-071 - CAT6 - UTP - B2ca</t>
  </si>
  <si>
    <t>190-076 - CAT6 - F/UTP - B2ca</t>
  </si>
  <si>
    <t>100-066 - CAT5E 4PR - UTP - Dca</t>
  </si>
  <si>
    <t>100-090 - CAT5E 4PR - UTP EXT - Fca</t>
  </si>
  <si>
    <t>100-217 - CAT5E 4PR - F/UTP LSOH - Dca</t>
  </si>
  <si>
    <t>170-066 - CAT5E 4PR - UTP - Cca</t>
  </si>
  <si>
    <t>190-066 - CAT5E 4PR - UTP - B2ca</t>
  </si>
  <si>
    <t>Rev 9: January 2023</t>
  </si>
  <si>
    <t>100-990 - CAT6A - U/FTP  - Dca</t>
  </si>
  <si>
    <t>Changed</t>
  </si>
  <si>
    <t>100-996 - CAT6A - F/FTP  - Dca</t>
  </si>
  <si>
    <t>100-993 - CAT6A - U/FTP EXT GRADE PE BK - Fca</t>
  </si>
  <si>
    <t>190-996 - CAT6A - F/FTP  - B2ca</t>
  </si>
  <si>
    <t>100-990 - CAT6A - U/FTP - Dca</t>
  </si>
  <si>
    <t>100-996 - CAT6A - F/FTP - Dca</t>
  </si>
  <si>
    <t>190-996 - CAT6A - F/FTP - B2ca</t>
  </si>
  <si>
    <t>190-912 - Cat7a+ 22 AWG S/FTP - B2ca</t>
  </si>
  <si>
    <t>Cat7A</t>
  </si>
  <si>
    <t>Cat6A</t>
  </si>
  <si>
    <t>Cat6</t>
  </si>
  <si>
    <t>Cat5e</t>
  </si>
  <si>
    <t>Rev 10: Sept 2025</t>
  </si>
  <si>
    <t>Useable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</si>
</sst>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Red]0.0"/>
  </numFmts>
  <fonts count="10" x14ac:knownFonts="1">
    <font>
      <sz val="11"/>
      <color theme="1"/>
      <name val="Calibri"/>
      <family val="2"/>
      <scheme val="minor"/>
    </font>
    <font>
      <sz val="11"/>
      <color indexed="8"/>
      <name val="Calibri"/>
      <family val="2"/>
    </font>
    <font>
      <b/>
      <sz val="11"/>
      <color theme="1"/>
      <name val="Calibri"/>
      <family val="2"/>
      <scheme val="minor"/>
    </font>
    <font>
      <b/>
      <sz val="14"/>
      <color theme="1"/>
      <name val="Calibri"/>
      <family val="2"/>
      <scheme val="minor"/>
    </font>
    <font>
      <b/>
      <sz val="22"/>
      <color theme="1"/>
      <name val="Calibri"/>
      <family val="2"/>
      <scheme val="minor"/>
    </font>
    <font>
      <i/>
      <sz val="10"/>
      <color theme="1"/>
      <name val="Calibri"/>
      <family val="2"/>
      <scheme val="minor"/>
    </font>
    <font>
      <b/>
      <sz val="11"/>
      <color rgb="FFFF0000"/>
      <name val="Calibri"/>
      <family val="2"/>
      <scheme val="minor"/>
    </font>
    <font>
      <b/>
      <sz val="16"/>
      <color theme="1"/>
      <name val="Calibri"/>
      <family val="2"/>
      <scheme val="minor"/>
    </font>
    <font>
      <b/>
      <sz val="12"/>
      <color theme="1"/>
      <name val="Calibri"/>
      <family val="2"/>
      <scheme val="minor"/>
    </font>
    <font>
      <b/>
      <i/>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3499862666707357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95">
    <xf numFmtId="0" fontId="0" fillId="0" borderId="0" xfId="0"/>
    <xf numFmtId="0" fontId="2" fillId="0" borderId="0" xfId="0" applyFont="1"/>
    <xf numFmtId="0" fontId="4" fillId="0" borderId="0" xfId="0" applyFont="1"/>
    <xf numFmtId="0" fontId="5" fillId="0" borderId="0" xfId="0" applyFont="1" applyAlignment="1">
      <alignment horizontal="right"/>
    </xf>
    <xf numFmtId="0" fontId="0" fillId="0" borderId="0" xfId="0" applyAlignment="1">
      <alignment horizontal="right"/>
    </xf>
    <xf numFmtId="0" fontId="0" fillId="0" borderId="0" xfId="0" applyAlignment="1">
      <alignment horizontal="left"/>
    </xf>
    <xf numFmtId="0" fontId="2" fillId="0" borderId="0" xfId="0" applyFont="1" applyAlignment="1">
      <alignment horizontal="right"/>
    </xf>
    <xf numFmtId="0" fontId="6" fillId="0" borderId="0" xfId="0" applyFont="1"/>
    <xf numFmtId="0" fontId="3" fillId="3" borderId="0" xfId="0" applyFont="1" applyFill="1"/>
    <xf numFmtId="0" fontId="0" fillId="3" borderId="0" xfId="0" applyFill="1"/>
    <xf numFmtId="1" fontId="0" fillId="0" borderId="0" xfId="0" applyNumberFormat="1"/>
    <xf numFmtId="0" fontId="2" fillId="3" borderId="1" xfId="0" applyFont="1" applyFill="1" applyBorder="1" applyAlignment="1">
      <alignment horizontal="center"/>
    </xf>
    <xf numFmtId="0" fontId="3" fillId="6" borderId="0" xfId="0" applyFont="1" applyFill="1"/>
    <xf numFmtId="0" fontId="0" fillId="6" borderId="0" xfId="0" applyFill="1"/>
    <xf numFmtId="0" fontId="3" fillId="4" borderId="0" xfId="0" applyFont="1" applyFill="1"/>
    <xf numFmtId="0" fontId="0" fillId="4" borderId="0" xfId="0" applyFill="1"/>
    <xf numFmtId="0" fontId="2" fillId="4" borderId="1" xfId="0" applyFont="1" applyFill="1" applyBorder="1" applyAlignment="1">
      <alignment horizontal="center"/>
    </xf>
    <xf numFmtId="0" fontId="3" fillId="5" borderId="0" xfId="0" applyFont="1" applyFill="1"/>
    <xf numFmtId="0" fontId="0" fillId="5" borderId="0" xfId="0" applyFill="1"/>
    <xf numFmtId="0" fontId="0" fillId="0" borderId="2" xfId="0" applyBorder="1"/>
    <xf numFmtId="0" fontId="0" fillId="0" borderId="3" xfId="0" applyBorder="1"/>
    <xf numFmtId="0" fontId="0" fillId="0" borderId="4" xfId="0" applyBorder="1"/>
    <xf numFmtId="0" fontId="0" fillId="0" borderId="5" xfId="0" applyBorder="1" applyAlignment="1">
      <alignment horizontal="left" indent="1"/>
    </xf>
    <xf numFmtId="0" fontId="0" fillId="0" borderId="6" xfId="0" applyBorder="1"/>
    <xf numFmtId="0" fontId="0" fillId="0" borderId="7" xfId="0" applyBorder="1" applyAlignment="1">
      <alignment horizontal="left" indent="1"/>
    </xf>
    <xf numFmtId="0" fontId="0" fillId="0" borderId="8" xfId="0" applyBorder="1"/>
    <xf numFmtId="0" fontId="0" fillId="0" borderId="9" xfId="0" applyBorder="1"/>
    <xf numFmtId="0" fontId="0" fillId="0" borderId="0" xfId="0" applyAlignment="1">
      <alignment vertical="center"/>
    </xf>
    <xf numFmtId="0" fontId="0" fillId="0" borderId="0" xfId="0" applyAlignment="1">
      <alignment horizontal="left" vertical="center" indent="1"/>
    </xf>
    <xf numFmtId="0" fontId="0" fillId="0" borderId="2" xfId="0" applyBorder="1" applyAlignment="1">
      <alignment horizontal="left" vertical="center" inden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left" vertical="center" indent="1"/>
    </xf>
    <xf numFmtId="0" fontId="0" fillId="0" borderId="0" xfId="0" applyAlignment="1">
      <alignment horizontal="left" vertical="center" wrapText="1" indent="3"/>
    </xf>
    <xf numFmtId="0" fontId="0" fillId="0" borderId="6" xfId="0" applyBorder="1" applyAlignment="1">
      <alignment horizontal="left" vertical="center" wrapText="1"/>
    </xf>
    <xf numFmtId="0" fontId="0" fillId="0" borderId="0" xfId="0" applyAlignment="1">
      <alignment horizontal="left" indent="1"/>
    </xf>
    <xf numFmtId="0" fontId="0" fillId="0" borderId="2" xfId="0" applyBorder="1" applyAlignment="1">
      <alignment horizontal="left" indent="1"/>
    </xf>
    <xf numFmtId="0" fontId="0" fillId="0" borderId="0" xfId="0" applyAlignment="1">
      <alignment horizontal="left" indent="3"/>
    </xf>
    <xf numFmtId="0" fontId="0" fillId="0" borderId="6" xfId="0" applyBorder="1" applyAlignment="1">
      <alignment vertical="center" wrapText="1"/>
    </xf>
    <xf numFmtId="0" fontId="0" fillId="0" borderId="7" xfId="0" applyBorder="1"/>
    <xf numFmtId="0" fontId="2" fillId="5" borderId="0" xfId="0" applyFont="1" applyFill="1" applyAlignment="1">
      <alignment horizontal="right"/>
    </xf>
    <xf numFmtId="0" fontId="0" fillId="2" borderId="0" xfId="0" applyFill="1" applyProtection="1">
      <protection locked="0"/>
    </xf>
    <xf numFmtId="0" fontId="0" fillId="2" borderId="0" xfId="0" applyFill="1" applyAlignment="1" applyProtection="1">
      <alignment vertical="center"/>
      <protection locked="0"/>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vertical="center"/>
      <protection hidden="1"/>
    </xf>
    <xf numFmtId="0" fontId="2" fillId="0" borderId="0" xfId="0" applyFont="1" applyAlignment="1">
      <alignment vertical="center"/>
    </xf>
    <xf numFmtId="0" fontId="0" fillId="0" borderId="0" xfId="0" applyAlignment="1">
      <alignment horizontal="center" textRotation="60"/>
    </xf>
    <xf numFmtId="164" fontId="0" fillId="0" borderId="0" xfId="0" applyNumberFormat="1" applyAlignment="1">
      <alignment horizontal="center"/>
    </xf>
    <xf numFmtId="0" fontId="2" fillId="0" borderId="0" xfId="0" applyFont="1" applyAlignment="1">
      <alignment horizontal="center"/>
    </xf>
    <xf numFmtId="0" fontId="0" fillId="3" borderId="1" xfId="0" applyFill="1" applyBorder="1" applyAlignment="1">
      <alignment horizontal="center" textRotation="60"/>
    </xf>
    <xf numFmtId="49" fontId="0" fillId="3" borderId="1" xfId="0" applyNumberFormat="1" applyFill="1" applyBorder="1" applyAlignment="1">
      <alignment horizontal="center" textRotation="60"/>
    </xf>
    <xf numFmtId="0" fontId="0" fillId="7" borderId="10" xfId="0" applyFill="1" applyBorder="1" applyAlignment="1">
      <alignment horizontal="center" textRotation="60"/>
    </xf>
    <xf numFmtId="0" fontId="0" fillId="8" borderId="10" xfId="0" applyFill="1" applyBorder="1" applyAlignment="1">
      <alignment horizontal="center" textRotation="60"/>
    </xf>
    <xf numFmtId="0" fontId="0" fillId="9" borderId="10" xfId="0" applyFill="1" applyBorder="1" applyAlignment="1">
      <alignment horizontal="center" textRotation="60"/>
    </xf>
    <xf numFmtId="0" fontId="0" fillId="8" borderId="1" xfId="0" applyFill="1" applyBorder="1" applyAlignment="1">
      <alignment horizontal="center" textRotation="60"/>
    </xf>
    <xf numFmtId="0" fontId="7" fillId="0" borderId="0" xfId="0" applyFont="1" applyAlignment="1">
      <alignment horizontal="center" vertical="center" wrapText="1"/>
    </xf>
    <xf numFmtId="0" fontId="2" fillId="2" borderId="1" xfId="0" applyFont="1" applyFill="1" applyBorder="1" applyProtection="1">
      <protection locked="0"/>
    </xf>
    <xf numFmtId="0" fontId="0" fillId="7" borderId="1" xfId="0" applyFill="1" applyBorder="1" applyAlignment="1">
      <alignment horizontal="center" textRotation="60"/>
    </xf>
    <xf numFmtId="0" fontId="5" fillId="0" borderId="0" xfId="0" applyFont="1" applyAlignment="1">
      <alignment vertical="top" wrapText="1"/>
    </xf>
    <xf numFmtId="164" fontId="0" fillId="0" borderId="1" xfId="0" applyNumberFormat="1" applyBorder="1" applyAlignment="1">
      <alignment horizontal="center"/>
    </xf>
    <xf numFmtId="164" fontId="0" fillId="0" borderId="1" xfId="0" applyNumberFormat="1" applyBorder="1" applyAlignment="1">
      <alignment horizontal="center" vertical="center"/>
    </xf>
    <xf numFmtId="49" fontId="0" fillId="0" borderId="0" xfId="0" applyNumberFormat="1" applyAlignment="1">
      <alignment horizontal="center" textRotation="60"/>
    </xf>
    <xf numFmtId="0" fontId="8" fillId="0" borderId="0" xfId="0" applyFont="1" applyAlignment="1">
      <alignment horizontal="center" vertical="center"/>
    </xf>
    <xf numFmtId="0" fontId="5" fillId="0" borderId="0" xfId="0" applyFont="1" applyAlignment="1">
      <alignment vertical="top"/>
    </xf>
    <xf numFmtId="0" fontId="9" fillId="0" borderId="0" xfId="0" applyFont="1" applyAlignment="1">
      <alignment vertical="top"/>
    </xf>
    <xf numFmtId="165" fontId="0" fillId="0" borderId="1" xfId="0" applyNumberFormat="1" applyBorder="1" applyAlignment="1">
      <alignment horizontal="center"/>
    </xf>
    <xf numFmtId="0" fontId="2" fillId="3" borderId="0" xfId="0" applyFont="1" applyFill="1" applyAlignment="1">
      <alignment horizontal="center"/>
    </xf>
    <xf numFmtId="0" fontId="5" fillId="0" borderId="0" xfId="0" applyFont="1" applyAlignment="1">
      <alignment vertical="top" wrapText="1"/>
    </xf>
    <xf numFmtId="0" fontId="2" fillId="8" borderId="11"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9" xfId="0" applyFont="1" applyFill="1" applyBorder="1" applyAlignment="1">
      <alignment horizontal="center" vertical="center"/>
    </xf>
    <xf numFmtId="0" fontId="9" fillId="0" borderId="0" xfId="0" applyFont="1" applyAlignment="1">
      <alignment vertical="top"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243417</xdr:colOff>
      <xdr:row>1</xdr:row>
      <xdr:rowOff>87888</xdr:rowOff>
    </xdr:from>
    <xdr:to>
      <xdr:col>36</xdr:col>
      <xdr:colOff>39185</xdr:colOff>
      <xdr:row>4</xdr:row>
      <xdr:rowOff>135224</xdr:rowOff>
    </xdr:to>
    <xdr:pic>
      <xdr:nvPicPr>
        <xdr:cNvPr id="3" name="Picture 2" descr="Excel-logo-RG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4181667" y="447721"/>
          <a:ext cx="1587527" cy="667943"/>
        </a:xfrm>
        <a:prstGeom prst="rect">
          <a:avLst/>
        </a:prstGeom>
      </xdr:spPr>
    </xdr:pic>
    <xdr:clientData/>
  </xdr:twoCellAnchor>
  <xdr:twoCellAnchor>
    <xdr:from>
      <xdr:col>1</xdr:col>
      <xdr:colOff>157369</xdr:colOff>
      <xdr:row>8</xdr:row>
      <xdr:rowOff>1863587</xdr:rowOff>
    </xdr:from>
    <xdr:to>
      <xdr:col>1</xdr:col>
      <xdr:colOff>505239</xdr:colOff>
      <xdr:row>8</xdr:row>
      <xdr:rowOff>2708413</xdr:rowOff>
    </xdr:to>
    <xdr:sp macro="" textlink="">
      <xdr:nvSpPr>
        <xdr:cNvPr id="2" name="Arrow: Down 1">
          <a:extLst>
            <a:ext uri="{FF2B5EF4-FFF2-40B4-BE49-F238E27FC236}">
              <a16:creationId xmlns:a16="http://schemas.microsoft.com/office/drawing/2014/main" id="{4D3DF6E0-36E3-464A-96A5-50CA0A9E7E3E}"/>
            </a:ext>
          </a:extLst>
        </xdr:cNvPr>
        <xdr:cNvSpPr/>
      </xdr:nvSpPr>
      <xdr:spPr>
        <a:xfrm>
          <a:off x="1474304" y="3934239"/>
          <a:ext cx="347870" cy="844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243929</xdr:colOff>
      <xdr:row>0</xdr:row>
      <xdr:rowOff>309029</xdr:rowOff>
    </xdr:from>
    <xdr:to>
      <xdr:col>34</xdr:col>
      <xdr:colOff>96350</xdr:colOff>
      <xdr:row>4</xdr:row>
      <xdr:rowOff>1380</xdr:rowOff>
    </xdr:to>
    <xdr:pic>
      <xdr:nvPicPr>
        <xdr:cNvPr id="2" name="Picture 1" descr="Excel-logo-RGB.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4446762" y="309029"/>
          <a:ext cx="1570096" cy="659667"/>
        </a:xfrm>
        <a:prstGeom prst="rect">
          <a:avLst/>
        </a:prstGeom>
      </xdr:spPr>
    </xdr:pic>
    <xdr:clientData/>
  </xdr:twoCellAnchor>
  <xdr:twoCellAnchor editAs="oneCell">
    <xdr:from>
      <xdr:col>2</xdr:col>
      <xdr:colOff>379754</xdr:colOff>
      <xdr:row>7</xdr:row>
      <xdr:rowOff>69730</xdr:rowOff>
    </xdr:from>
    <xdr:to>
      <xdr:col>6</xdr:col>
      <xdr:colOff>69786</xdr:colOff>
      <xdr:row>8</xdr:row>
      <xdr:rowOff>1841001</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77421" y="1625480"/>
          <a:ext cx="1835273" cy="1958596"/>
        </a:xfrm>
        <a:prstGeom prst="rect">
          <a:avLst/>
        </a:prstGeom>
        <a:noFill/>
        <a:ln w="1">
          <a:noFill/>
          <a:miter lim="800000"/>
          <a:headEnd/>
          <a:tailEnd type="none" w="med" len="med"/>
        </a:ln>
        <a:effectLst/>
      </xdr:spPr>
    </xdr:pic>
    <xdr:clientData/>
  </xdr:twoCellAnchor>
  <xdr:twoCellAnchor>
    <xdr:from>
      <xdr:col>1</xdr:col>
      <xdr:colOff>157369</xdr:colOff>
      <xdr:row>8</xdr:row>
      <xdr:rowOff>1863587</xdr:rowOff>
    </xdr:from>
    <xdr:to>
      <xdr:col>1</xdr:col>
      <xdr:colOff>505239</xdr:colOff>
      <xdr:row>8</xdr:row>
      <xdr:rowOff>2708413</xdr:rowOff>
    </xdr:to>
    <xdr:sp macro="" textlink="">
      <xdr:nvSpPr>
        <xdr:cNvPr id="4" name="Arrow: Down 3">
          <a:extLst>
            <a:ext uri="{FF2B5EF4-FFF2-40B4-BE49-F238E27FC236}">
              <a16:creationId xmlns:a16="http://schemas.microsoft.com/office/drawing/2014/main" id="{D0D694B9-7984-499C-9682-5D62DCEFD4B7}"/>
            </a:ext>
          </a:extLst>
        </xdr:cNvPr>
        <xdr:cNvSpPr/>
      </xdr:nvSpPr>
      <xdr:spPr>
        <a:xfrm>
          <a:off x="1471819" y="3930512"/>
          <a:ext cx="347870" cy="844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307429</xdr:colOff>
      <xdr:row>0</xdr:row>
      <xdr:rowOff>287867</xdr:rowOff>
    </xdr:from>
    <xdr:to>
      <xdr:col>34</xdr:col>
      <xdr:colOff>87883</xdr:colOff>
      <xdr:row>3</xdr:row>
      <xdr:rowOff>154517</xdr:rowOff>
    </xdr:to>
    <xdr:pic>
      <xdr:nvPicPr>
        <xdr:cNvPr id="2" name="Picture 1" descr="Excel-logo-RGB.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4637262" y="287867"/>
          <a:ext cx="1570096" cy="660400"/>
        </a:xfrm>
        <a:prstGeom prst="rect">
          <a:avLst/>
        </a:prstGeom>
      </xdr:spPr>
    </xdr:pic>
    <xdr:clientData/>
  </xdr:twoCellAnchor>
  <xdr:twoCellAnchor editAs="oneCell">
    <xdr:from>
      <xdr:col>4</xdr:col>
      <xdr:colOff>86531</xdr:colOff>
      <xdr:row>8</xdr:row>
      <xdr:rowOff>115172</xdr:rowOff>
    </xdr:from>
    <xdr:to>
      <xdr:col>6</xdr:col>
      <xdr:colOff>7593</xdr:colOff>
      <xdr:row>8</xdr:row>
      <xdr:rowOff>1607422</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90031" y="2189505"/>
          <a:ext cx="1490570" cy="1495425"/>
        </a:xfrm>
        <a:prstGeom prst="rect">
          <a:avLst/>
        </a:prstGeom>
        <a:noFill/>
        <a:ln w="1">
          <a:noFill/>
          <a:miter lim="800000"/>
          <a:headEnd/>
          <a:tailEnd type="none" w="med" len="med"/>
        </a:ln>
        <a:effectLst/>
      </xdr:spPr>
    </xdr:pic>
    <xdr:clientData/>
  </xdr:twoCellAnchor>
  <xdr:twoCellAnchor>
    <xdr:from>
      <xdr:col>1</xdr:col>
      <xdr:colOff>590551</xdr:colOff>
      <xdr:row>8</xdr:row>
      <xdr:rowOff>1492250</xdr:rowOff>
    </xdr:from>
    <xdr:to>
      <xdr:col>4</xdr:col>
      <xdr:colOff>254000</xdr:colOff>
      <xdr:row>9</xdr:row>
      <xdr:rowOff>152400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H="1">
          <a:off x="2410884" y="3238500"/>
          <a:ext cx="954616" cy="1443567"/>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157369</xdr:colOff>
      <xdr:row>8</xdr:row>
      <xdr:rowOff>1863587</xdr:rowOff>
    </xdr:from>
    <xdr:to>
      <xdr:col>1</xdr:col>
      <xdr:colOff>505239</xdr:colOff>
      <xdr:row>8</xdr:row>
      <xdr:rowOff>2708413</xdr:rowOff>
    </xdr:to>
    <xdr:sp macro="" textlink="">
      <xdr:nvSpPr>
        <xdr:cNvPr id="6" name="Arrow: Down 5">
          <a:extLst>
            <a:ext uri="{FF2B5EF4-FFF2-40B4-BE49-F238E27FC236}">
              <a16:creationId xmlns:a16="http://schemas.microsoft.com/office/drawing/2014/main" id="{525A7BAE-BD34-47FA-BD79-3883020B7DBF}"/>
            </a:ext>
          </a:extLst>
        </xdr:cNvPr>
        <xdr:cNvSpPr/>
      </xdr:nvSpPr>
      <xdr:spPr>
        <a:xfrm>
          <a:off x="1471819" y="3930512"/>
          <a:ext cx="347870" cy="844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2124075</xdr:colOff>
      <xdr:row>0</xdr:row>
      <xdr:rowOff>38100</xdr:rowOff>
    </xdr:from>
    <xdr:to>
      <xdr:col>3</xdr:col>
      <xdr:colOff>3726433</xdr:colOff>
      <xdr:row>1</xdr:row>
      <xdr:rowOff>330200</xdr:rowOff>
    </xdr:to>
    <xdr:pic>
      <xdr:nvPicPr>
        <xdr:cNvPr id="2" name="Picture 1" descr="Excel-logo-RGB.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7600950" y="38100"/>
          <a:ext cx="1602358" cy="654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Q20"/>
  <sheetViews>
    <sheetView showGridLines="0" showRowColHeaders="0" tabSelected="1" zoomScale="90" zoomScaleNormal="90" workbookViewId="0">
      <selection activeCell="O1" sqref="O1:O1048576"/>
      <extLst>
        <ext xmlns:xlsdti="http://schemas.microsoft.com/office/spreadsheetml/2023/showDataTypeIcons" uri="{77bfe23e-c014-4d31-8a63-9c772dbf06b6}">
          <xlsdti:showDataTypeIcons visible="0"/>
        </ext>
      </extLst>
    </sheetView>
  </sheetViews>
  <sheetFormatPr defaultColWidth="8.85546875" defaultRowHeight="15" x14ac:dyDescent="0.25"/>
  <cols>
    <col min="1" max="1" width="27.140625" customWidth="1"/>
    <col min="2" max="2" width="10.42578125" customWidth="1"/>
    <col min="3" max="3" width="6.42578125" customWidth="1"/>
    <col min="4" max="4" width="2.42578125" customWidth="1"/>
    <col min="5" max="5" width="19.140625" customWidth="1"/>
    <col min="6" max="6" width="5.140625" customWidth="1"/>
    <col min="7" max="7" width="5" customWidth="1"/>
    <col min="8" max="8" width="5.140625" customWidth="1"/>
    <col min="9" max="9" width="5.42578125" customWidth="1"/>
    <col min="10" max="10" width="5.140625" customWidth="1"/>
    <col min="11" max="12" width="5.5703125" customWidth="1"/>
    <col min="13" max="13" width="5" customWidth="1"/>
    <col min="14" max="20" width="5.5703125" customWidth="1"/>
    <col min="21" max="21" width="5.140625" customWidth="1"/>
    <col min="22" max="23" width="5" customWidth="1"/>
    <col min="24" max="27" width="5.5703125" customWidth="1"/>
    <col min="28" max="28" width="4.85546875" customWidth="1"/>
    <col min="29" max="29" width="4.5703125" customWidth="1"/>
    <col min="30" max="31" width="5.5703125" customWidth="1"/>
    <col min="32" max="34" width="6" customWidth="1"/>
    <col min="35" max="35" width="2.5703125" customWidth="1"/>
    <col min="36" max="36" width="6" customWidth="1"/>
  </cols>
  <sheetData>
    <row r="1" spans="1:43" ht="28.5" x14ac:dyDescent="0.45">
      <c r="A1" s="2" t="s">
        <v>0</v>
      </c>
    </row>
    <row r="2" spans="1:43" ht="18.75" x14ac:dyDescent="0.3">
      <c r="A2" s="8" t="s">
        <v>17</v>
      </c>
      <c r="B2" s="9"/>
    </row>
    <row r="3" spans="1:43" x14ac:dyDescent="0.25">
      <c r="A3" s="3" t="s">
        <v>1</v>
      </c>
      <c r="B3" s="68" t="s">
        <v>15</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43" x14ac:dyDescent="0.25">
      <c r="B4" s="68" t="s">
        <v>18</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43" x14ac:dyDescent="0.25">
      <c r="B5" s="68" t="s">
        <v>2</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43" ht="25.5" customHeight="1" x14ac:dyDescent="0.25">
      <c r="B6" s="68" t="s">
        <v>19</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43" x14ac:dyDescent="0.25">
      <c r="F7" s="1"/>
      <c r="G7" s="1"/>
      <c r="H7" s="1"/>
      <c r="I7" s="1"/>
      <c r="J7" s="69" t="s">
        <v>73</v>
      </c>
      <c r="K7" s="77" t="s">
        <v>115</v>
      </c>
      <c r="L7" s="78"/>
      <c r="M7" s="78"/>
      <c r="N7" s="79"/>
      <c r="O7" s="83" t="s">
        <v>116</v>
      </c>
      <c r="P7" s="84"/>
      <c r="Q7" s="84"/>
      <c r="R7" s="84"/>
      <c r="S7" s="84"/>
      <c r="T7" s="84"/>
      <c r="U7" s="84"/>
      <c r="V7" s="84"/>
      <c r="W7" s="84"/>
      <c r="X7" s="71" t="s">
        <v>117</v>
      </c>
      <c r="Y7" s="72"/>
      <c r="Z7" s="72"/>
      <c r="AA7" s="72"/>
      <c r="AB7" s="72"/>
      <c r="AC7" s="72"/>
      <c r="AD7" s="73"/>
      <c r="AE7" s="87" t="s">
        <v>118</v>
      </c>
      <c r="AF7" s="88"/>
      <c r="AG7" s="88"/>
      <c r="AH7" s="88"/>
      <c r="AJ7" s="46"/>
      <c r="AK7" s="46"/>
    </row>
    <row r="8" spans="1:43" x14ac:dyDescent="0.25">
      <c r="J8" s="70"/>
      <c r="K8" s="80"/>
      <c r="L8" s="81"/>
      <c r="M8" s="81"/>
      <c r="N8" s="82"/>
      <c r="O8" s="85"/>
      <c r="P8" s="86"/>
      <c r="Q8" s="86"/>
      <c r="R8" s="86"/>
      <c r="S8" s="86"/>
      <c r="T8" s="86"/>
      <c r="U8" s="86"/>
      <c r="V8" s="86"/>
      <c r="W8" s="86"/>
      <c r="X8" s="74"/>
      <c r="Y8" s="75"/>
      <c r="Z8" s="75"/>
      <c r="AA8" s="75"/>
      <c r="AB8" s="75"/>
      <c r="AC8" s="75"/>
      <c r="AD8" s="76"/>
      <c r="AE8" s="89"/>
      <c r="AF8" s="90"/>
      <c r="AG8" s="90"/>
      <c r="AH8" s="90"/>
      <c r="AJ8" s="46"/>
      <c r="AK8" s="46"/>
    </row>
    <row r="9" spans="1:43" ht="195.75" x14ac:dyDescent="0.25">
      <c r="B9" s="56" t="s">
        <v>79</v>
      </c>
      <c r="F9" s="55" t="s">
        <v>87</v>
      </c>
      <c r="G9" s="50" t="s">
        <v>88</v>
      </c>
      <c r="H9" s="50" t="s">
        <v>77</v>
      </c>
      <c r="I9" s="51" t="s">
        <v>89</v>
      </c>
      <c r="J9" s="51" t="s">
        <v>114</v>
      </c>
      <c r="K9" s="58" t="s">
        <v>106</v>
      </c>
      <c r="L9" s="58" t="s">
        <v>108</v>
      </c>
      <c r="M9" s="58" t="s">
        <v>90</v>
      </c>
      <c r="N9" s="58" t="s">
        <v>91</v>
      </c>
      <c r="O9" s="52" t="s">
        <v>109</v>
      </c>
      <c r="P9" s="52" t="s">
        <v>110</v>
      </c>
      <c r="Q9" s="52" t="s">
        <v>92</v>
      </c>
      <c r="R9" s="52" t="s">
        <v>93</v>
      </c>
      <c r="S9" s="52" t="s">
        <v>76</v>
      </c>
      <c r="T9" s="53" t="s">
        <v>94</v>
      </c>
      <c r="U9" s="53" t="s">
        <v>95</v>
      </c>
      <c r="V9" s="53" t="s">
        <v>96</v>
      </c>
      <c r="W9" s="53" t="s">
        <v>97</v>
      </c>
      <c r="X9" s="53" t="s">
        <v>78</v>
      </c>
      <c r="Y9" s="53" t="s">
        <v>98</v>
      </c>
      <c r="Z9" s="53" t="s">
        <v>99</v>
      </c>
      <c r="AA9" s="54" t="s">
        <v>100</v>
      </c>
      <c r="AB9" s="54" t="s">
        <v>101</v>
      </c>
      <c r="AC9" s="54" t="s">
        <v>102</v>
      </c>
      <c r="AD9" s="54" t="s">
        <v>104</v>
      </c>
      <c r="AP9" s="47"/>
    </row>
    <row r="10" spans="1:43" ht="21" x14ac:dyDescent="0.25">
      <c r="A10" s="63" t="s">
        <v>16</v>
      </c>
      <c r="B10" s="56"/>
      <c r="F10" s="47"/>
      <c r="G10" s="47"/>
      <c r="H10" s="47"/>
      <c r="I10" s="62"/>
      <c r="J10" s="47"/>
      <c r="K10" s="47"/>
      <c r="L10" s="47"/>
      <c r="M10" s="47"/>
      <c r="N10" s="47"/>
      <c r="O10" s="47"/>
      <c r="P10" s="47"/>
      <c r="Q10" s="47"/>
      <c r="R10" s="47"/>
      <c r="S10" s="47"/>
      <c r="T10" s="47"/>
      <c r="U10" s="47"/>
      <c r="V10" s="47"/>
      <c r="W10" s="47"/>
      <c r="X10" s="47"/>
      <c r="Y10" s="47"/>
      <c r="Z10" s="47"/>
      <c r="AA10" s="47"/>
      <c r="AB10" s="47"/>
      <c r="AC10" s="47"/>
      <c r="AD10" s="47"/>
      <c r="AE10" s="47"/>
      <c r="AF10" s="47"/>
      <c r="AQ10" s="47"/>
    </row>
    <row r="11" spans="1:43" x14ac:dyDescent="0.25">
      <c r="A11" s="4" t="s">
        <v>3</v>
      </c>
      <c r="B11" s="57">
        <v>100</v>
      </c>
      <c r="C11" t="s">
        <v>4</v>
      </c>
      <c r="E11" s="4" t="s">
        <v>107</v>
      </c>
    </row>
    <row r="12" spans="1:43" x14ac:dyDescent="0.25">
      <c r="A12" s="4" t="s">
        <v>5</v>
      </c>
      <c r="B12" s="57">
        <v>100</v>
      </c>
      <c r="C12" t="s">
        <v>4</v>
      </c>
      <c r="E12" s="4" t="s">
        <v>9</v>
      </c>
      <c r="F12" s="60">
        <v>8.3000000000000007</v>
      </c>
      <c r="G12" s="60">
        <v>7.8</v>
      </c>
      <c r="H12" s="60">
        <v>8.5</v>
      </c>
      <c r="I12" s="61">
        <v>7.8</v>
      </c>
      <c r="J12" s="61">
        <v>8.1999999999999993</v>
      </c>
      <c r="K12" s="60">
        <v>7.2</v>
      </c>
      <c r="L12" s="60">
        <v>7.6</v>
      </c>
      <c r="M12" s="66">
        <v>7</v>
      </c>
      <c r="N12" s="60">
        <v>7.5</v>
      </c>
      <c r="O12" s="60">
        <v>7.2</v>
      </c>
      <c r="P12" s="60">
        <v>7.2</v>
      </c>
      <c r="Q12" s="60">
        <v>7.4</v>
      </c>
      <c r="R12" s="60">
        <v>7</v>
      </c>
      <c r="S12" s="60">
        <v>7.6</v>
      </c>
      <c r="T12" s="61">
        <v>6.2</v>
      </c>
      <c r="U12" s="61">
        <v>7.2</v>
      </c>
      <c r="V12" s="61">
        <v>6.1</v>
      </c>
      <c r="W12" s="61">
        <v>6.3</v>
      </c>
      <c r="X12" s="61">
        <v>4.5999999999999996</v>
      </c>
      <c r="Y12" s="60">
        <v>6.2</v>
      </c>
      <c r="Z12" s="60">
        <v>7.6</v>
      </c>
      <c r="AA12" s="60">
        <v>5.2</v>
      </c>
      <c r="AB12" s="60">
        <v>5.2</v>
      </c>
      <c r="AC12" s="60">
        <v>6.4</v>
      </c>
      <c r="AD12" s="60">
        <v>5</v>
      </c>
    </row>
    <row r="13" spans="1:43" x14ac:dyDescent="0.25">
      <c r="A13" s="4" t="s">
        <v>6</v>
      </c>
      <c r="B13" s="57">
        <v>99</v>
      </c>
      <c r="C13" t="s">
        <v>7</v>
      </c>
      <c r="E13" s="4" t="s">
        <v>10</v>
      </c>
      <c r="F13" s="60">
        <f>(F12/2)^2*PI()</f>
        <v>54.106079476450226</v>
      </c>
      <c r="G13" s="60">
        <f>(G12/2)^2*PI()</f>
        <v>47.783624261100748</v>
      </c>
      <c r="H13" s="60">
        <f>(H12/2)^2*PI()</f>
        <v>56.745017305465637</v>
      </c>
      <c r="I13" s="60">
        <f>(I12/2)^2*PI()</f>
        <v>47.783624261100748</v>
      </c>
      <c r="J13" s="60">
        <f>(J12/2)^2*PI()</f>
        <v>52.810172506844417</v>
      </c>
      <c r="K13" s="60">
        <f t="shared" ref="K13" si="0">(K12/2)^2*PI()</f>
        <v>40.715040790523723</v>
      </c>
      <c r="L13" s="60">
        <f>(L12/2)^2*PI()</f>
        <v>45.364597917836612</v>
      </c>
      <c r="M13" s="66">
        <f>(M12/2)^2*PI()</f>
        <v>38.484510006474963</v>
      </c>
      <c r="N13" s="60">
        <f t="shared" ref="N13:X13" si="1">(N12/2)^2*PI()</f>
        <v>44.178646691106465</v>
      </c>
      <c r="O13" s="60">
        <f t="shared" si="1"/>
        <v>40.715040790523723</v>
      </c>
      <c r="P13" s="60">
        <f t="shared" si="1"/>
        <v>40.715040790523723</v>
      </c>
      <c r="Q13" s="60">
        <f t="shared" si="1"/>
        <v>43.008403427644275</v>
      </c>
      <c r="R13" s="60">
        <f>(R12/2)^2*PI()</f>
        <v>38.484510006474963</v>
      </c>
      <c r="S13" s="60">
        <f t="shared" si="1"/>
        <v>45.364597917836612</v>
      </c>
      <c r="T13" s="60">
        <f t="shared" si="1"/>
        <v>30.190705400997917</v>
      </c>
      <c r="U13" s="60">
        <f t="shared" si="1"/>
        <v>40.715040790523723</v>
      </c>
      <c r="V13" s="60">
        <f t="shared" si="1"/>
        <v>29.224665660019046</v>
      </c>
      <c r="W13" s="60">
        <f t="shared" si="1"/>
        <v>31.17245310524472</v>
      </c>
      <c r="X13" s="60">
        <f t="shared" si="1"/>
        <v>16.619025137490002</v>
      </c>
      <c r="Y13" s="60">
        <f t="shared" ref="Y13" si="2">(Y12/2)^2*PI()</f>
        <v>30.190705400997917</v>
      </c>
      <c r="Z13" s="60">
        <f>(Z12/2)^2*PI()</f>
        <v>45.364597917836612</v>
      </c>
      <c r="AA13" s="60">
        <f>(AA12/2)^2*PI()</f>
        <v>21.237166338267002</v>
      </c>
      <c r="AB13" s="60">
        <f>(AB12/2)^2*PI()</f>
        <v>21.237166338267002</v>
      </c>
      <c r="AC13" s="60">
        <f>(AC12/2)^2*PI()</f>
        <v>32.169908772759484</v>
      </c>
      <c r="AD13" s="60">
        <f>(AD12/2)^2*PI()</f>
        <v>19.634954084936208</v>
      </c>
      <c r="AP13" s="48"/>
    </row>
    <row r="14" spans="1:43" x14ac:dyDescent="0.25">
      <c r="A14" s="4" t="s">
        <v>11</v>
      </c>
      <c r="B14">
        <f>ROUND(IF(B12&gt;150, B11*150,B11*B12),0)</f>
        <v>10000</v>
      </c>
      <c r="C14" t="s">
        <v>12</v>
      </c>
      <c r="E14" s="6" t="s">
        <v>8</v>
      </c>
      <c r="F14" s="11">
        <f>ROUND($B$15/(F13*2),0)</f>
        <v>91</v>
      </c>
      <c r="G14" s="11">
        <f t="shared" ref="G14:H14" si="3">ROUND($B$15/(G13*2),0)</f>
        <v>104</v>
      </c>
      <c r="H14" s="11">
        <f t="shared" si="3"/>
        <v>87</v>
      </c>
      <c r="I14" s="11">
        <f>ROUND($B$15/(I13*2),0)</f>
        <v>104</v>
      </c>
      <c r="J14" s="11">
        <f>ROUND($B$15/(J13*2),0)</f>
        <v>94</v>
      </c>
      <c r="K14" s="11">
        <f t="shared" ref="K14" si="4">ROUND($B$15/(K13*2),0)</f>
        <v>122</v>
      </c>
      <c r="L14" s="11">
        <f>ROUND($B$15/(L13*2),0)</f>
        <v>109</v>
      </c>
      <c r="M14" s="11">
        <f>ROUND($B$15/(M13*2),0)</f>
        <v>129</v>
      </c>
      <c r="N14" s="11">
        <f>ROUND($B$15/(N13*2),0)</f>
        <v>112</v>
      </c>
      <c r="O14" s="11">
        <f>ROUND($B$15/(O13*2),0)</f>
        <v>122</v>
      </c>
      <c r="P14" s="11">
        <f t="shared" ref="P14:X14" si="5">ROUND($B$15/(P13*2),0)</f>
        <v>122</v>
      </c>
      <c r="Q14" s="11">
        <f t="shared" si="5"/>
        <v>115</v>
      </c>
      <c r="R14" s="11">
        <f t="shared" si="5"/>
        <v>129</v>
      </c>
      <c r="S14" s="11">
        <f t="shared" si="5"/>
        <v>109</v>
      </c>
      <c r="T14" s="11">
        <f t="shared" si="5"/>
        <v>164</v>
      </c>
      <c r="U14" s="11">
        <f t="shared" si="5"/>
        <v>122</v>
      </c>
      <c r="V14" s="11">
        <f t="shared" si="5"/>
        <v>169</v>
      </c>
      <c r="W14" s="11">
        <f t="shared" si="5"/>
        <v>159</v>
      </c>
      <c r="X14" s="11">
        <f t="shared" si="5"/>
        <v>298</v>
      </c>
      <c r="Y14" s="11">
        <f t="shared" ref="Y14" si="6">ROUND($B$15/(Y13*2),0)</f>
        <v>164</v>
      </c>
      <c r="Z14" s="11">
        <f>ROUND($B$15/(Z13*2),0)</f>
        <v>109</v>
      </c>
      <c r="AA14" s="11">
        <f t="shared" ref="AA14:AC14" si="7">ROUND($B$15/(AA13*2),0)</f>
        <v>233</v>
      </c>
      <c r="AB14" s="11">
        <f t="shared" si="7"/>
        <v>233</v>
      </c>
      <c r="AC14" s="11">
        <f t="shared" si="7"/>
        <v>154</v>
      </c>
      <c r="AD14" s="11">
        <f>ROUND($B$15/(AD13*2),0)</f>
        <v>252</v>
      </c>
      <c r="AP14" s="49"/>
    </row>
    <row r="15" spans="1:43" x14ac:dyDescent="0.25">
      <c r="A15" s="4" t="s">
        <v>120</v>
      </c>
      <c r="B15">
        <f>ROUND(B14*B13/100,0)</f>
        <v>9900</v>
      </c>
      <c r="C15" t="s">
        <v>12</v>
      </c>
      <c r="M15" t="s">
        <v>80</v>
      </c>
    </row>
    <row r="16" spans="1:43" x14ac:dyDescent="0.25">
      <c r="A16" s="4"/>
    </row>
    <row r="17" spans="1:18" x14ac:dyDescent="0.25">
      <c r="B17" s="5" t="s">
        <v>14</v>
      </c>
    </row>
    <row r="18" spans="1:18" x14ac:dyDescent="0.25">
      <c r="A18" s="7"/>
      <c r="B18" t="s">
        <v>69</v>
      </c>
    </row>
    <row r="20" spans="1:18" x14ac:dyDescent="0.25">
      <c r="B20" t="s">
        <v>81</v>
      </c>
      <c r="F20" s="67" t="s">
        <v>119</v>
      </c>
      <c r="G20" s="67"/>
      <c r="H20" s="67"/>
      <c r="I20" s="67"/>
      <c r="R20" t="s">
        <v>80</v>
      </c>
    </row>
  </sheetData>
  <sheetProtection selectLockedCells="1"/>
  <mergeCells count="10">
    <mergeCell ref="F20:I20"/>
    <mergeCell ref="B3:AE3"/>
    <mergeCell ref="B4:AE4"/>
    <mergeCell ref="B5:AE5"/>
    <mergeCell ref="B6:AE6"/>
    <mergeCell ref="J7:J8"/>
    <mergeCell ref="X7:AD8"/>
    <mergeCell ref="K7:N8"/>
    <mergeCell ref="O7:W8"/>
    <mergeCell ref="AE7:AH8"/>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AI22"/>
  <sheetViews>
    <sheetView showGridLines="0" showRowColHeaders="0" zoomScale="90" zoomScaleNormal="90" workbookViewId="0">
      <selection activeCell="E16" sqref="E16"/>
    </sheetView>
  </sheetViews>
  <sheetFormatPr defaultColWidth="8.85546875" defaultRowHeight="15" x14ac:dyDescent="0.25"/>
  <cols>
    <col min="1" max="1" width="27" customWidth="1"/>
    <col min="2" max="2" width="10.42578125" customWidth="1"/>
    <col min="3" max="3" width="6.42578125" customWidth="1"/>
    <col min="4" max="4" width="2.42578125" customWidth="1"/>
    <col min="5" max="5" width="17.42578125" customWidth="1"/>
    <col min="6" max="8" width="5.85546875" customWidth="1"/>
    <col min="9" max="10" width="5.5703125" customWidth="1"/>
    <col min="11" max="22" width="5.85546875" customWidth="1"/>
    <col min="23" max="23" width="5.140625" customWidth="1"/>
    <col min="24" max="29" width="5.85546875" customWidth="1"/>
    <col min="30" max="30" width="5.5703125" customWidth="1"/>
    <col min="31" max="31" width="5.85546875" customWidth="1"/>
    <col min="33" max="33" width="4.5703125" customWidth="1"/>
    <col min="34" max="34" width="6.42578125" customWidth="1"/>
    <col min="35" max="35" width="3.140625" customWidth="1"/>
  </cols>
  <sheetData>
    <row r="1" spans="1:35" ht="28.5" x14ac:dyDescent="0.45">
      <c r="A1" s="2" t="s">
        <v>0</v>
      </c>
    </row>
    <row r="2" spans="1:35" ht="18.75" x14ac:dyDescent="0.3">
      <c r="A2" s="12" t="s">
        <v>28</v>
      </c>
      <c r="B2" s="13"/>
      <c r="C2" s="13"/>
      <c r="D2" s="13"/>
    </row>
    <row r="3" spans="1:35" x14ac:dyDescent="0.25">
      <c r="A3" s="3" t="s">
        <v>1</v>
      </c>
      <c r="B3" s="68" t="s">
        <v>15</v>
      </c>
      <c r="C3" s="68"/>
      <c r="D3" s="68"/>
      <c r="E3" s="68"/>
      <c r="F3" s="68"/>
      <c r="G3" s="68"/>
      <c r="H3" s="68"/>
      <c r="I3" s="68"/>
      <c r="J3" s="68"/>
      <c r="K3" s="68"/>
      <c r="L3" s="68"/>
      <c r="M3" s="68"/>
      <c r="N3" s="68"/>
    </row>
    <row r="4" spans="1:35" x14ac:dyDescent="0.25">
      <c r="B4" s="68" t="s">
        <v>27</v>
      </c>
      <c r="C4" s="68"/>
      <c r="D4" s="68"/>
      <c r="E4" s="68"/>
      <c r="F4" s="68"/>
      <c r="G4" s="68"/>
      <c r="H4" s="68"/>
      <c r="I4" s="68"/>
      <c r="J4" s="68"/>
      <c r="K4" s="68"/>
      <c r="L4" s="68"/>
      <c r="M4" s="68"/>
      <c r="N4" s="68"/>
    </row>
    <row r="5" spans="1:35" x14ac:dyDescent="0.25">
      <c r="B5" s="65" t="s">
        <v>71</v>
      </c>
      <c r="C5" s="64"/>
      <c r="D5" s="64"/>
      <c r="E5" s="64"/>
      <c r="F5" s="64"/>
      <c r="G5" s="64"/>
      <c r="H5" s="64"/>
      <c r="I5" s="64"/>
      <c r="J5" s="64"/>
      <c r="K5" s="64"/>
      <c r="L5" s="64"/>
      <c r="M5" s="64"/>
      <c r="N5" s="64"/>
    </row>
    <row r="6" spans="1:35" x14ac:dyDescent="0.25">
      <c r="B6" s="59"/>
      <c r="C6" s="59"/>
      <c r="D6" s="59"/>
      <c r="E6" s="59"/>
      <c r="F6" s="59"/>
      <c r="G6" s="59"/>
      <c r="H6" s="59"/>
      <c r="I6" s="59"/>
      <c r="J6" s="59"/>
      <c r="K6" s="59"/>
      <c r="L6" s="59"/>
      <c r="M6" s="59"/>
      <c r="N6" s="59"/>
    </row>
    <row r="7" spans="1:35" x14ac:dyDescent="0.25">
      <c r="A7" s="1"/>
      <c r="F7" s="1"/>
      <c r="G7" s="1"/>
      <c r="H7" s="1"/>
      <c r="I7" s="1"/>
      <c r="J7" s="69" t="s">
        <v>73</v>
      </c>
      <c r="K7" s="77" t="s">
        <v>115</v>
      </c>
      <c r="L7" s="78"/>
      <c r="M7" s="78"/>
      <c r="N7" s="79"/>
      <c r="O7" s="83" t="s">
        <v>116</v>
      </c>
      <c r="P7" s="84"/>
      <c r="Q7" s="84"/>
      <c r="R7" s="84"/>
      <c r="S7" s="84"/>
      <c r="T7" s="84"/>
      <c r="U7" s="84"/>
      <c r="V7" s="84"/>
      <c r="W7" s="84"/>
      <c r="X7" s="71" t="s">
        <v>74</v>
      </c>
      <c r="Y7" s="72"/>
      <c r="Z7" s="72"/>
      <c r="AA7" s="72"/>
      <c r="AB7" s="72"/>
      <c r="AC7" s="72"/>
      <c r="AD7" s="73"/>
      <c r="AE7" s="87" t="s">
        <v>75</v>
      </c>
      <c r="AF7" s="88"/>
      <c r="AG7" s="88"/>
      <c r="AH7" s="88"/>
      <c r="AI7" s="91"/>
    </row>
    <row r="8" spans="1:35" x14ac:dyDescent="0.25">
      <c r="J8" s="70"/>
      <c r="K8" s="80"/>
      <c r="L8" s="81"/>
      <c r="M8" s="81"/>
      <c r="N8" s="82"/>
      <c r="O8" s="85"/>
      <c r="P8" s="86"/>
      <c r="Q8" s="86"/>
      <c r="R8" s="86"/>
      <c r="S8" s="86"/>
      <c r="T8" s="86"/>
      <c r="U8" s="86"/>
      <c r="V8" s="86"/>
      <c r="W8" s="86"/>
      <c r="X8" s="74"/>
      <c r="Y8" s="75"/>
      <c r="Z8" s="75"/>
      <c r="AA8" s="75"/>
      <c r="AB8" s="75"/>
      <c r="AC8" s="75"/>
      <c r="AD8" s="76"/>
      <c r="AE8" s="89"/>
      <c r="AF8" s="90"/>
      <c r="AG8" s="90"/>
      <c r="AH8" s="90"/>
      <c r="AI8" s="92"/>
    </row>
    <row r="9" spans="1:35" ht="222" customHeight="1" x14ac:dyDescent="0.25">
      <c r="B9" s="56" t="s">
        <v>79</v>
      </c>
      <c r="F9" s="55" t="s">
        <v>87</v>
      </c>
      <c r="G9" s="50" t="s">
        <v>88</v>
      </c>
      <c r="H9" s="50" t="s">
        <v>77</v>
      </c>
      <c r="I9" s="51" t="s">
        <v>89</v>
      </c>
      <c r="J9" s="51" t="s">
        <v>114</v>
      </c>
      <c r="K9" s="58" t="s">
        <v>111</v>
      </c>
      <c r="L9" s="58" t="s">
        <v>112</v>
      </c>
      <c r="M9" s="58" t="s">
        <v>90</v>
      </c>
      <c r="N9" s="58" t="s">
        <v>91</v>
      </c>
      <c r="O9" s="52" t="s">
        <v>109</v>
      </c>
      <c r="P9" s="52" t="s">
        <v>113</v>
      </c>
      <c r="Q9" s="52" t="s">
        <v>92</v>
      </c>
      <c r="R9" s="52" t="s">
        <v>93</v>
      </c>
      <c r="S9" s="52" t="s">
        <v>76</v>
      </c>
      <c r="T9" s="53" t="s">
        <v>94</v>
      </c>
      <c r="U9" s="53" t="s">
        <v>95</v>
      </c>
      <c r="V9" s="53" t="s">
        <v>96</v>
      </c>
      <c r="W9" s="53" t="s">
        <v>97</v>
      </c>
      <c r="X9" s="53" t="s">
        <v>78</v>
      </c>
      <c r="Y9" s="53" t="s">
        <v>98</v>
      </c>
      <c r="Z9" s="53" t="s">
        <v>99</v>
      </c>
      <c r="AA9" s="54" t="s">
        <v>100</v>
      </c>
      <c r="AB9" s="54" t="s">
        <v>101</v>
      </c>
      <c r="AC9" s="54" t="s">
        <v>102</v>
      </c>
      <c r="AD9" s="54" t="s">
        <v>103</v>
      </c>
      <c r="AE9" s="54" t="s">
        <v>104</v>
      </c>
    </row>
    <row r="10" spans="1:35" ht="22.5" customHeight="1" x14ac:dyDescent="0.25">
      <c r="A10" s="63" t="s">
        <v>29</v>
      </c>
      <c r="F10" s="47"/>
      <c r="G10" s="47"/>
      <c r="H10" s="47"/>
      <c r="I10" s="62"/>
      <c r="J10" s="47"/>
      <c r="K10" s="47"/>
      <c r="L10" s="47"/>
      <c r="M10" s="47"/>
      <c r="N10" s="47"/>
      <c r="O10" s="47"/>
      <c r="P10" s="47"/>
      <c r="Q10" s="47"/>
      <c r="R10" s="47"/>
      <c r="S10" s="47"/>
      <c r="T10" s="47"/>
      <c r="U10" s="47"/>
      <c r="V10" s="47"/>
      <c r="W10" s="47"/>
      <c r="X10" s="47"/>
      <c r="Y10" s="47"/>
      <c r="Z10" s="47"/>
      <c r="AA10" s="47"/>
      <c r="AB10" s="47"/>
      <c r="AC10" s="47"/>
      <c r="AD10" s="47"/>
      <c r="AE10" s="47"/>
    </row>
    <row r="11" spans="1:35" x14ac:dyDescent="0.25">
      <c r="A11" s="4" t="s">
        <v>20</v>
      </c>
      <c r="B11" s="57">
        <v>100</v>
      </c>
      <c r="C11" t="s">
        <v>4</v>
      </c>
      <c r="E11" t="s">
        <v>9</v>
      </c>
      <c r="F11" s="60">
        <v>8.3000000000000007</v>
      </c>
      <c r="G11" s="60">
        <v>7.8</v>
      </c>
      <c r="H11" s="60">
        <v>8.5</v>
      </c>
      <c r="I11" s="61">
        <v>7.8</v>
      </c>
      <c r="J11" s="61">
        <v>8.1999999999999993</v>
      </c>
      <c r="K11" s="60">
        <v>7.2</v>
      </c>
      <c r="L11" s="60">
        <v>7.6</v>
      </c>
      <c r="M11" s="60">
        <v>7</v>
      </c>
      <c r="N11" s="60">
        <v>7.5</v>
      </c>
      <c r="O11" s="60">
        <v>7.2</v>
      </c>
      <c r="P11" s="60">
        <v>7.2</v>
      </c>
      <c r="Q11" s="60">
        <v>7.4</v>
      </c>
      <c r="R11" s="60">
        <v>7</v>
      </c>
      <c r="S11" s="60">
        <v>7.6</v>
      </c>
      <c r="T11" s="61">
        <v>6.2</v>
      </c>
      <c r="U11" s="61">
        <v>7.2</v>
      </c>
      <c r="V11" s="61">
        <v>6.1</v>
      </c>
      <c r="W11" s="61">
        <v>6.3</v>
      </c>
      <c r="X11" s="61">
        <v>4.5999999999999996</v>
      </c>
      <c r="Y11" s="60">
        <v>6.2</v>
      </c>
      <c r="Z11" s="60">
        <v>7.6</v>
      </c>
      <c r="AA11" s="60">
        <v>5.2</v>
      </c>
      <c r="AB11" s="60">
        <v>5.2</v>
      </c>
      <c r="AC11" s="60">
        <v>6.4</v>
      </c>
      <c r="AD11" s="60">
        <v>5.4</v>
      </c>
      <c r="AE11" s="60">
        <v>5</v>
      </c>
    </row>
    <row r="12" spans="1:35" x14ac:dyDescent="0.25">
      <c r="A12" s="4" t="s">
        <v>3</v>
      </c>
      <c r="B12" s="57">
        <v>100</v>
      </c>
      <c r="C12" t="s">
        <v>4</v>
      </c>
      <c r="E12" s="4" t="s">
        <v>10</v>
      </c>
      <c r="F12" s="60">
        <f t="shared" ref="F12:I12" si="0">(F11/2)^2*PI()</f>
        <v>54.106079476450226</v>
      </c>
      <c r="G12" s="60">
        <f t="shared" si="0"/>
        <v>47.783624261100748</v>
      </c>
      <c r="H12" s="60">
        <f t="shared" si="0"/>
        <v>56.745017305465637</v>
      </c>
      <c r="I12" s="60">
        <f t="shared" si="0"/>
        <v>47.783624261100748</v>
      </c>
      <c r="J12" s="60">
        <f t="shared" ref="J12" si="1">(J11/2)^2*PI()</f>
        <v>52.810172506844417</v>
      </c>
      <c r="K12" s="60">
        <f>(K11/2)^2*PI()</f>
        <v>40.715040790523723</v>
      </c>
      <c r="L12" s="60">
        <f>(L11/2)^2*PI()</f>
        <v>45.364597917836612</v>
      </c>
      <c r="M12" s="60">
        <f>(M11/2)^2*PI()</f>
        <v>38.484510006474963</v>
      </c>
      <c r="N12" s="60">
        <f>((N11/2)^2)*PI()</f>
        <v>44.178646691106465</v>
      </c>
      <c r="O12" s="60">
        <f>(O11/2)^2*PI()</f>
        <v>40.715040790523723</v>
      </c>
      <c r="P12" s="60">
        <f>((P11/2)^2)*PI()</f>
        <v>40.715040790523723</v>
      </c>
      <c r="Q12" s="60">
        <f>((Q11/2)^2)*PI()</f>
        <v>43.008403427644275</v>
      </c>
      <c r="R12" s="60">
        <f>((R11/2)^2)*PI()</f>
        <v>38.484510006474963</v>
      </c>
      <c r="S12" s="60">
        <f t="shared" ref="S12:AE12" si="2">((S11/2)^2)*PI()</f>
        <v>45.364597917836612</v>
      </c>
      <c r="T12" s="60">
        <f t="shared" si="2"/>
        <v>30.190705400997917</v>
      </c>
      <c r="U12" s="60">
        <f t="shared" si="2"/>
        <v>40.715040790523723</v>
      </c>
      <c r="V12" s="60">
        <f t="shared" si="2"/>
        <v>29.224665660019046</v>
      </c>
      <c r="W12" s="60">
        <f t="shared" si="2"/>
        <v>31.17245310524472</v>
      </c>
      <c r="X12" s="60">
        <f t="shared" si="2"/>
        <v>16.619025137490002</v>
      </c>
      <c r="Y12" s="60">
        <f t="shared" si="2"/>
        <v>30.190705400997917</v>
      </c>
      <c r="Z12" s="60">
        <f t="shared" si="2"/>
        <v>45.364597917836612</v>
      </c>
      <c r="AA12" s="60">
        <f t="shared" si="2"/>
        <v>21.237166338267002</v>
      </c>
      <c r="AB12" s="60">
        <f t="shared" si="2"/>
        <v>21.237166338267002</v>
      </c>
      <c r="AC12" s="60">
        <f t="shared" si="2"/>
        <v>32.169908772759484</v>
      </c>
      <c r="AD12" s="60">
        <f t="shared" si="2"/>
        <v>22.902210444669596</v>
      </c>
      <c r="AE12" s="60">
        <f t="shared" si="2"/>
        <v>19.634954084936208</v>
      </c>
    </row>
    <row r="13" spans="1:35" x14ac:dyDescent="0.25">
      <c r="A13" s="4" t="s">
        <v>5</v>
      </c>
      <c r="B13" s="57">
        <v>100</v>
      </c>
      <c r="C13" t="s">
        <v>4</v>
      </c>
      <c r="E13" s="6" t="s">
        <v>8</v>
      </c>
      <c r="F13" s="11">
        <f>ROUND($B$16/(F12*2),0)</f>
        <v>46</v>
      </c>
      <c r="G13" s="11">
        <f>ROUND($B$16/(G12*2),0)</f>
        <v>52</v>
      </c>
      <c r="H13" s="11">
        <f t="shared" ref="H13:I13" si="3">ROUND($B$16/(H12*2),0)</f>
        <v>44</v>
      </c>
      <c r="I13" s="11">
        <f t="shared" si="3"/>
        <v>52</v>
      </c>
      <c r="J13" s="11">
        <f t="shared" ref="J13" si="4">ROUND($B$16/(J12*2),0)</f>
        <v>47</v>
      </c>
      <c r="K13" s="11">
        <f>ROUND($B$16/(K12*2),0)</f>
        <v>61</v>
      </c>
      <c r="L13" s="11">
        <f>ROUND($B$16/(L12*2),0)</f>
        <v>55</v>
      </c>
      <c r="M13" s="11">
        <f t="shared" ref="M13:O13" si="5">ROUND($B$16/(M12*2),0)</f>
        <v>65</v>
      </c>
      <c r="N13" s="11">
        <f>ROUND($B$16/(N12*2),0)</f>
        <v>57</v>
      </c>
      <c r="O13" s="11">
        <f t="shared" si="5"/>
        <v>61</v>
      </c>
      <c r="P13" s="11">
        <f>ROUND($B$16/(P12*2),0)</f>
        <v>61</v>
      </c>
      <c r="Q13" s="11">
        <f>ROUND($B$16/(Q12*2),0)</f>
        <v>58</v>
      </c>
      <c r="R13" s="11">
        <f t="shared" ref="R13" si="6">ROUND($B$16/(R12*2),0)</f>
        <v>65</v>
      </c>
      <c r="S13" s="11">
        <f t="shared" ref="S13:AE13" si="7">ROUND($B$16/(S12*2),0)</f>
        <v>55</v>
      </c>
      <c r="T13" s="11">
        <f t="shared" si="7"/>
        <v>83</v>
      </c>
      <c r="U13" s="11">
        <f t="shared" si="7"/>
        <v>61</v>
      </c>
      <c r="V13" s="11">
        <f t="shared" si="7"/>
        <v>86</v>
      </c>
      <c r="W13" s="11">
        <f t="shared" si="7"/>
        <v>80</v>
      </c>
      <c r="X13" s="11">
        <f t="shared" si="7"/>
        <v>150</v>
      </c>
      <c r="Y13" s="11">
        <f t="shared" si="7"/>
        <v>83</v>
      </c>
      <c r="Z13" s="11">
        <f t="shared" si="7"/>
        <v>55</v>
      </c>
      <c r="AA13" s="11">
        <f t="shared" si="7"/>
        <v>118</v>
      </c>
      <c r="AB13" s="11">
        <f t="shared" si="7"/>
        <v>118</v>
      </c>
      <c r="AC13" s="11">
        <f t="shared" si="7"/>
        <v>78</v>
      </c>
      <c r="AD13" s="11">
        <f t="shared" si="7"/>
        <v>109</v>
      </c>
      <c r="AE13" s="11">
        <f t="shared" si="7"/>
        <v>127</v>
      </c>
    </row>
    <row r="14" spans="1:35" x14ac:dyDescent="0.25">
      <c r="A14" s="4" t="s">
        <v>6</v>
      </c>
      <c r="B14" s="57">
        <v>50</v>
      </c>
      <c r="C14" t="s">
        <v>7</v>
      </c>
    </row>
    <row r="15" spans="1:35" x14ac:dyDescent="0.25">
      <c r="A15" s="4" t="s">
        <v>11</v>
      </c>
      <c r="B15" s="10">
        <f>ROUND(IF(B13&gt;B17, B12*B17,B12*B13),0)</f>
        <v>10000</v>
      </c>
      <c r="C15" t="s">
        <v>12</v>
      </c>
    </row>
    <row r="16" spans="1:35" x14ac:dyDescent="0.25">
      <c r="A16" s="4" t="s">
        <v>120</v>
      </c>
      <c r="B16" s="10">
        <f>ROUND(B14*B13,0)</f>
        <v>5000</v>
      </c>
      <c r="C16" t="s">
        <v>12</v>
      </c>
    </row>
    <row r="17" spans="1:15" x14ac:dyDescent="0.25">
      <c r="A17" s="4" t="s">
        <v>21</v>
      </c>
      <c r="B17" s="10">
        <f>ROUND(150/(1+(B11*0.00196)),0)</f>
        <v>125</v>
      </c>
      <c r="C17" t="s">
        <v>4</v>
      </c>
    </row>
    <row r="18" spans="1:15" x14ac:dyDescent="0.25">
      <c r="B18" s="7" t="str">
        <f>IF(B13&gt;B17,"Calculations based on maximum stack height of "&amp;B17&amp;" mm calculated based on distance between supports of basket.","")</f>
        <v/>
      </c>
    </row>
    <row r="19" spans="1:15" x14ac:dyDescent="0.25">
      <c r="A19" s="7"/>
      <c r="B19" s="5" t="s">
        <v>14</v>
      </c>
      <c r="L19" s="67" t="s">
        <v>105</v>
      </c>
      <c r="M19" s="67"/>
      <c r="N19" s="67"/>
      <c r="O19" s="67"/>
    </row>
    <row r="20" spans="1:15" x14ac:dyDescent="0.25">
      <c r="B20" t="s">
        <v>69</v>
      </c>
    </row>
    <row r="22" spans="1:15" x14ac:dyDescent="0.25">
      <c r="B22" t="s">
        <v>81</v>
      </c>
    </row>
  </sheetData>
  <sheetProtection selectLockedCells="1"/>
  <mergeCells count="8">
    <mergeCell ref="X7:AD8"/>
    <mergeCell ref="AE7:AI8"/>
    <mergeCell ref="B3:N3"/>
    <mergeCell ref="B4:N4"/>
    <mergeCell ref="L19:O19"/>
    <mergeCell ref="J7:J8"/>
    <mergeCell ref="K7:N8"/>
    <mergeCell ref="O7:W8"/>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I19"/>
  <sheetViews>
    <sheetView showGridLines="0" showRowColHeaders="0" zoomScale="90" zoomScaleNormal="90" workbookViewId="0">
      <selection activeCell="A18" sqref="A18"/>
    </sheetView>
  </sheetViews>
  <sheetFormatPr defaultColWidth="8.85546875" defaultRowHeight="15" x14ac:dyDescent="0.25"/>
  <cols>
    <col min="1" max="1" width="27.140625" customWidth="1"/>
    <col min="2" max="2" width="10.42578125" customWidth="1"/>
    <col min="3" max="3" width="6.42578125" customWidth="1"/>
    <col min="4" max="4" width="2.42578125" customWidth="1"/>
    <col min="5" max="5" width="17.42578125" customWidth="1"/>
    <col min="6" max="8" width="6" customWidth="1"/>
    <col min="9" max="9" width="5.140625" customWidth="1"/>
    <col min="10" max="12" width="6" customWidth="1"/>
    <col min="13" max="13" width="4.85546875" customWidth="1"/>
    <col min="14" max="22" width="6" customWidth="1"/>
    <col min="23" max="23" width="4.85546875" customWidth="1"/>
    <col min="24" max="28" width="6" customWidth="1"/>
    <col min="29" max="29" width="5.42578125" customWidth="1"/>
    <col min="30" max="30" width="5.85546875" customWidth="1"/>
    <col min="31" max="31" width="6" customWidth="1"/>
    <col min="34" max="34" width="3.140625" customWidth="1"/>
    <col min="35" max="35" width="2.42578125" customWidth="1"/>
  </cols>
  <sheetData>
    <row r="1" spans="1:35" ht="28.5" x14ac:dyDescent="0.45">
      <c r="A1" s="2" t="s">
        <v>0</v>
      </c>
    </row>
    <row r="2" spans="1:35" ht="18.75" x14ac:dyDescent="0.3">
      <c r="A2" s="14" t="s">
        <v>22</v>
      </c>
      <c r="B2" s="15"/>
      <c r="C2" s="15"/>
      <c r="D2" s="15"/>
    </row>
    <row r="3" spans="1:35" x14ac:dyDescent="0.25">
      <c r="A3" s="3" t="s">
        <v>1</v>
      </c>
      <c r="B3" s="68" t="s">
        <v>15</v>
      </c>
      <c r="C3" s="68"/>
      <c r="D3" s="68"/>
      <c r="E3" s="68"/>
      <c r="F3" s="68"/>
      <c r="G3" s="68"/>
      <c r="H3" s="68"/>
      <c r="I3" s="68"/>
      <c r="J3" s="68"/>
      <c r="K3" s="68"/>
      <c r="L3" s="68"/>
      <c r="M3" s="68"/>
      <c r="N3" s="68"/>
    </row>
    <row r="4" spans="1:35" x14ac:dyDescent="0.25">
      <c r="B4" s="68" t="s">
        <v>23</v>
      </c>
      <c r="C4" s="68"/>
      <c r="D4" s="68"/>
      <c r="E4" s="68"/>
      <c r="F4" s="68"/>
      <c r="G4" s="68"/>
      <c r="H4" s="68"/>
      <c r="I4" s="68"/>
      <c r="J4" s="68"/>
      <c r="K4" s="68"/>
      <c r="L4" s="68"/>
      <c r="M4" s="68"/>
      <c r="N4" s="68"/>
    </row>
    <row r="5" spans="1:35" x14ac:dyDescent="0.25">
      <c r="B5" s="93" t="s">
        <v>26</v>
      </c>
      <c r="C5" s="93"/>
      <c r="D5" s="93"/>
      <c r="E5" s="93"/>
      <c r="F5" s="93"/>
      <c r="G5" s="93"/>
      <c r="H5" s="93"/>
      <c r="I5" s="93"/>
      <c r="J5" s="93"/>
      <c r="K5" s="93"/>
      <c r="L5" s="93"/>
      <c r="M5" s="93"/>
      <c r="N5" s="93"/>
    </row>
    <row r="6" spans="1:35" x14ac:dyDescent="0.25">
      <c r="B6" s="1" t="s">
        <v>85</v>
      </c>
    </row>
    <row r="7" spans="1:35" x14ac:dyDescent="0.25">
      <c r="F7" s="1"/>
      <c r="G7" s="1"/>
      <c r="H7" s="1"/>
      <c r="I7" s="1"/>
      <c r="J7" s="69" t="s">
        <v>73</v>
      </c>
      <c r="K7" s="77" t="s">
        <v>115</v>
      </c>
      <c r="L7" s="78"/>
      <c r="M7" s="78"/>
      <c r="N7" s="79"/>
      <c r="O7" s="83" t="s">
        <v>116</v>
      </c>
      <c r="P7" s="84"/>
      <c r="Q7" s="84"/>
      <c r="R7" s="84"/>
      <c r="S7" s="84"/>
      <c r="T7" s="84"/>
      <c r="U7" s="84"/>
      <c r="V7" s="84"/>
      <c r="W7" s="84"/>
      <c r="X7" s="71" t="s">
        <v>74</v>
      </c>
      <c r="Y7" s="72"/>
      <c r="Z7" s="72"/>
      <c r="AA7" s="72"/>
      <c r="AB7" s="72"/>
      <c r="AC7" s="72"/>
      <c r="AD7" s="73"/>
      <c r="AE7" s="87" t="s">
        <v>75</v>
      </c>
      <c r="AF7" s="88"/>
      <c r="AG7" s="88"/>
      <c r="AH7" s="88"/>
      <c r="AI7" s="91"/>
    </row>
    <row r="8" spans="1:35" x14ac:dyDescent="0.25">
      <c r="J8" s="70"/>
      <c r="K8" s="80"/>
      <c r="L8" s="81"/>
      <c r="M8" s="81"/>
      <c r="N8" s="82"/>
      <c r="O8" s="85"/>
      <c r="P8" s="86"/>
      <c r="Q8" s="86"/>
      <c r="R8" s="86"/>
      <c r="S8" s="86"/>
      <c r="T8" s="86"/>
      <c r="U8" s="86"/>
      <c r="V8" s="86"/>
      <c r="W8" s="86"/>
      <c r="X8" s="74"/>
      <c r="Y8" s="75"/>
      <c r="Z8" s="75"/>
      <c r="AA8" s="75"/>
      <c r="AB8" s="75"/>
      <c r="AC8" s="75"/>
      <c r="AD8" s="76"/>
      <c r="AE8" s="89"/>
      <c r="AF8" s="90"/>
      <c r="AG8" s="90"/>
      <c r="AH8" s="90"/>
      <c r="AI8" s="92"/>
    </row>
    <row r="9" spans="1:35" ht="222" customHeight="1" x14ac:dyDescent="0.25">
      <c r="B9" s="56" t="s">
        <v>79</v>
      </c>
      <c r="F9" s="55" t="s">
        <v>87</v>
      </c>
      <c r="G9" s="50" t="s">
        <v>88</v>
      </c>
      <c r="H9" s="50" t="s">
        <v>77</v>
      </c>
      <c r="I9" s="51" t="s">
        <v>89</v>
      </c>
      <c r="J9" s="51" t="s">
        <v>114</v>
      </c>
      <c r="K9" s="58" t="s">
        <v>111</v>
      </c>
      <c r="L9" s="58" t="s">
        <v>112</v>
      </c>
      <c r="M9" s="58" t="s">
        <v>90</v>
      </c>
      <c r="N9" s="58" t="s">
        <v>91</v>
      </c>
      <c r="O9" s="52" t="s">
        <v>109</v>
      </c>
      <c r="P9" s="52" t="s">
        <v>113</v>
      </c>
      <c r="Q9" s="52" t="s">
        <v>92</v>
      </c>
      <c r="R9" s="52" t="s">
        <v>93</v>
      </c>
      <c r="S9" s="52" t="s">
        <v>76</v>
      </c>
      <c r="T9" s="53" t="s">
        <v>94</v>
      </c>
      <c r="U9" s="53" t="s">
        <v>95</v>
      </c>
      <c r="V9" s="53" t="s">
        <v>96</v>
      </c>
      <c r="W9" s="53" t="s">
        <v>97</v>
      </c>
      <c r="X9" s="53" t="s">
        <v>78</v>
      </c>
      <c r="Y9" s="53" t="s">
        <v>98</v>
      </c>
      <c r="Z9" s="53" t="s">
        <v>99</v>
      </c>
      <c r="AA9" s="54" t="s">
        <v>100</v>
      </c>
      <c r="AB9" s="54" t="s">
        <v>101</v>
      </c>
      <c r="AC9" s="54" t="s">
        <v>102</v>
      </c>
      <c r="AD9" s="54" t="s">
        <v>103</v>
      </c>
      <c r="AE9" s="54" t="s">
        <v>104</v>
      </c>
    </row>
    <row r="10" spans="1:35" ht="18" customHeight="1" x14ac:dyDescent="0.25">
      <c r="A10" s="63" t="s">
        <v>24</v>
      </c>
      <c r="B10" s="1"/>
    </row>
    <row r="11" spans="1:35" x14ac:dyDescent="0.25">
      <c r="A11" s="4" t="s">
        <v>25</v>
      </c>
      <c r="B11" s="57">
        <v>25</v>
      </c>
      <c r="C11" t="s">
        <v>4</v>
      </c>
      <c r="E11" s="4" t="s">
        <v>9</v>
      </c>
      <c r="F11" s="60">
        <v>8.3000000000000007</v>
      </c>
      <c r="G11" s="60">
        <v>7.8</v>
      </c>
      <c r="H11" s="60">
        <v>8.5</v>
      </c>
      <c r="I11" s="61">
        <v>7.8</v>
      </c>
      <c r="J11" s="61">
        <v>8.1999999999999993</v>
      </c>
      <c r="K11" s="60">
        <v>7.2</v>
      </c>
      <c r="L11" s="60">
        <v>7.6</v>
      </c>
      <c r="M11" s="60">
        <v>7</v>
      </c>
      <c r="N11" s="60">
        <v>7.5</v>
      </c>
      <c r="O11" s="60">
        <v>7.2</v>
      </c>
      <c r="P11" s="60">
        <v>7.2</v>
      </c>
      <c r="Q11" s="60">
        <v>7.4</v>
      </c>
      <c r="R11" s="60">
        <v>7</v>
      </c>
      <c r="S11" s="60">
        <v>7.6</v>
      </c>
      <c r="T11" s="61">
        <v>6.2</v>
      </c>
      <c r="U11" s="61">
        <v>7.2</v>
      </c>
      <c r="V11" s="61">
        <v>5.7</v>
      </c>
      <c r="W11" s="61">
        <v>6.3</v>
      </c>
      <c r="X11" s="61">
        <v>4.5999999999999996</v>
      </c>
      <c r="Y11" s="60">
        <v>6.2</v>
      </c>
      <c r="Z11" s="60">
        <v>7.6</v>
      </c>
      <c r="AA11" s="60">
        <v>5.2</v>
      </c>
      <c r="AB11" s="60">
        <v>5.2</v>
      </c>
      <c r="AC11" s="60">
        <v>6.4</v>
      </c>
      <c r="AD11" s="60">
        <v>5.4</v>
      </c>
      <c r="AE11" s="60">
        <v>5</v>
      </c>
    </row>
    <row r="12" spans="1:35" x14ac:dyDescent="0.25">
      <c r="A12" s="4" t="s">
        <v>6</v>
      </c>
      <c r="B12" s="57">
        <v>10</v>
      </c>
      <c r="C12" t="s">
        <v>7</v>
      </c>
      <c r="E12" s="4" t="s">
        <v>10</v>
      </c>
      <c r="F12" s="60">
        <f t="shared" ref="F12" si="0">(F11/2)^2*PI()</f>
        <v>54.106079476450226</v>
      </c>
      <c r="G12" s="60">
        <f t="shared" ref="G12:AE12" si="1">(G11/2)^2*PI()</f>
        <v>47.783624261100748</v>
      </c>
      <c r="H12" s="60">
        <f t="shared" si="1"/>
        <v>56.745017305465637</v>
      </c>
      <c r="I12" s="60">
        <f t="shared" si="1"/>
        <v>47.783624261100748</v>
      </c>
      <c r="J12" s="60">
        <f t="shared" ref="J12" si="2">(J11/2)^2*PI()</f>
        <v>52.810172506844417</v>
      </c>
      <c r="K12" s="60">
        <f t="shared" ref="K12:Q12" si="3">(K11/2)^2*PI()</f>
        <v>40.715040790523723</v>
      </c>
      <c r="L12" s="60">
        <f t="shared" si="3"/>
        <v>45.364597917836612</v>
      </c>
      <c r="M12" s="60">
        <f t="shared" si="3"/>
        <v>38.484510006474963</v>
      </c>
      <c r="N12" s="60">
        <f t="shared" si="3"/>
        <v>44.178646691106465</v>
      </c>
      <c r="O12" s="60">
        <f t="shared" si="3"/>
        <v>40.715040790523723</v>
      </c>
      <c r="P12" s="60">
        <f t="shared" si="3"/>
        <v>40.715040790523723</v>
      </c>
      <c r="Q12" s="60">
        <f t="shared" si="3"/>
        <v>43.008403427644275</v>
      </c>
      <c r="R12" s="60">
        <f t="shared" si="1"/>
        <v>38.484510006474963</v>
      </c>
      <c r="S12" s="60">
        <f t="shared" si="1"/>
        <v>45.364597917836612</v>
      </c>
      <c r="T12" s="60">
        <f t="shared" si="1"/>
        <v>30.190705400997917</v>
      </c>
      <c r="U12" s="60">
        <f t="shared" si="1"/>
        <v>40.715040790523723</v>
      </c>
      <c r="V12" s="60">
        <f t="shared" si="1"/>
        <v>25.517586328783096</v>
      </c>
      <c r="W12" s="60">
        <f t="shared" si="1"/>
        <v>31.17245310524472</v>
      </c>
      <c r="X12" s="60">
        <f t="shared" si="1"/>
        <v>16.619025137490002</v>
      </c>
      <c r="Y12" s="60">
        <f t="shared" si="1"/>
        <v>30.190705400997917</v>
      </c>
      <c r="Z12" s="60">
        <f t="shared" si="1"/>
        <v>45.364597917836612</v>
      </c>
      <c r="AA12" s="60">
        <f t="shared" si="1"/>
        <v>21.237166338267002</v>
      </c>
      <c r="AB12" s="60">
        <f t="shared" si="1"/>
        <v>21.237166338267002</v>
      </c>
      <c r="AC12" s="60">
        <f t="shared" si="1"/>
        <v>32.169908772759484</v>
      </c>
      <c r="AD12" s="60">
        <f t="shared" si="1"/>
        <v>22.902210444669596</v>
      </c>
      <c r="AE12" s="60">
        <f t="shared" si="1"/>
        <v>19.634954084936208</v>
      </c>
    </row>
    <row r="13" spans="1:35" x14ac:dyDescent="0.25">
      <c r="A13" s="4" t="s">
        <v>11</v>
      </c>
      <c r="B13">
        <f>ROUND((B11/2)^2*PI(),0)</f>
        <v>491</v>
      </c>
      <c r="C13" t="s">
        <v>12</v>
      </c>
      <c r="E13" s="6" t="s">
        <v>8</v>
      </c>
      <c r="F13" s="16">
        <f>ROUND($B$14/(F12),0)-1</f>
        <v>2</v>
      </c>
      <c r="G13" s="16">
        <f t="shared" ref="G13:AE13" si="4">ROUND($B$14/(G12),0)-1</f>
        <v>3</v>
      </c>
      <c r="H13" s="16">
        <f t="shared" si="4"/>
        <v>2</v>
      </c>
      <c r="I13" s="16">
        <f t="shared" si="4"/>
        <v>3</v>
      </c>
      <c r="J13" s="16">
        <f t="shared" ref="J13" si="5">ROUND($B$14/(J12),0)-1</f>
        <v>2</v>
      </c>
      <c r="K13" s="16">
        <f t="shared" ref="K13:Q13" si="6">ROUND($B$14/(K12),0)-1</f>
        <v>3</v>
      </c>
      <c r="L13" s="16">
        <f t="shared" si="6"/>
        <v>3</v>
      </c>
      <c r="M13" s="16">
        <f t="shared" si="6"/>
        <v>4</v>
      </c>
      <c r="N13" s="16">
        <f t="shared" si="6"/>
        <v>3</v>
      </c>
      <c r="O13" s="16">
        <f t="shared" si="6"/>
        <v>3</v>
      </c>
      <c r="P13" s="16">
        <f t="shared" si="6"/>
        <v>3</v>
      </c>
      <c r="Q13" s="16">
        <f t="shared" si="6"/>
        <v>3</v>
      </c>
      <c r="R13" s="16">
        <f t="shared" si="4"/>
        <v>4</v>
      </c>
      <c r="S13" s="16">
        <f t="shared" si="4"/>
        <v>3</v>
      </c>
      <c r="T13" s="16">
        <f t="shared" si="4"/>
        <v>5</v>
      </c>
      <c r="U13" s="16">
        <f t="shared" si="4"/>
        <v>3</v>
      </c>
      <c r="V13" s="16">
        <f t="shared" si="4"/>
        <v>6</v>
      </c>
      <c r="W13" s="16">
        <f t="shared" si="4"/>
        <v>5</v>
      </c>
      <c r="X13" s="16">
        <f t="shared" si="4"/>
        <v>10</v>
      </c>
      <c r="Y13" s="16">
        <f t="shared" si="4"/>
        <v>5</v>
      </c>
      <c r="Z13" s="16">
        <f t="shared" si="4"/>
        <v>3</v>
      </c>
      <c r="AA13" s="16">
        <f t="shared" si="4"/>
        <v>7</v>
      </c>
      <c r="AB13" s="16">
        <f t="shared" si="4"/>
        <v>7</v>
      </c>
      <c r="AC13" s="16">
        <f t="shared" si="4"/>
        <v>5</v>
      </c>
      <c r="AD13" s="16">
        <f t="shared" si="4"/>
        <v>7</v>
      </c>
      <c r="AE13" s="16">
        <f t="shared" si="4"/>
        <v>8</v>
      </c>
    </row>
    <row r="14" spans="1:35" x14ac:dyDescent="0.25">
      <c r="A14" s="4" t="s">
        <v>13</v>
      </c>
      <c r="B14">
        <f>ROUND(B13/((100+B12)/100)*0.4,0)</f>
        <v>179</v>
      </c>
      <c r="C14" t="s">
        <v>12</v>
      </c>
    </row>
    <row r="15" spans="1:35" x14ac:dyDescent="0.25">
      <c r="A15" s="7"/>
    </row>
    <row r="16" spans="1:35" x14ac:dyDescent="0.25">
      <c r="B16" s="5" t="s">
        <v>14</v>
      </c>
    </row>
    <row r="17" spans="2:15" x14ac:dyDescent="0.25">
      <c r="B17" t="s">
        <v>82</v>
      </c>
      <c r="L17" s="67" t="s">
        <v>105</v>
      </c>
      <c r="M17" s="67"/>
      <c r="N17" s="67"/>
      <c r="O17" s="67"/>
    </row>
    <row r="19" spans="2:15" x14ac:dyDescent="0.25">
      <c r="B19" t="s">
        <v>81</v>
      </c>
    </row>
  </sheetData>
  <sheetProtection selectLockedCells="1"/>
  <mergeCells count="9">
    <mergeCell ref="X7:AD8"/>
    <mergeCell ref="AE7:AI8"/>
    <mergeCell ref="L17:O17"/>
    <mergeCell ref="B3:N3"/>
    <mergeCell ref="B4:N4"/>
    <mergeCell ref="B5:N5"/>
    <mergeCell ref="J7:J8"/>
    <mergeCell ref="K7:N8"/>
    <mergeCell ref="O7:W8"/>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B1:W29"/>
  <sheetViews>
    <sheetView showGridLines="0" showRowColHeaders="0" workbookViewId="0">
      <selection activeCell="C9" sqref="C9"/>
    </sheetView>
  </sheetViews>
  <sheetFormatPr defaultColWidth="8.85546875" defaultRowHeight="15" x14ac:dyDescent="0.25"/>
  <cols>
    <col min="1" max="1" width="3" customWidth="1"/>
    <col min="2" max="2" width="44.140625" bestFit="1" customWidth="1"/>
    <col min="3" max="3" width="31.140625" customWidth="1"/>
    <col min="4" max="4" width="64.140625" customWidth="1"/>
    <col min="5" max="5" width="3.140625" customWidth="1"/>
    <col min="6" max="6" width="7" style="43" hidden="1" customWidth="1"/>
    <col min="7" max="7" width="24" style="43" hidden="1" customWidth="1"/>
    <col min="8" max="8" width="5.85546875" style="43" hidden="1" customWidth="1"/>
    <col min="9" max="9" width="17.85546875" style="43" hidden="1" customWidth="1"/>
    <col min="10" max="10" width="12.42578125" style="43" hidden="1" customWidth="1"/>
    <col min="11" max="23" width="9.140625" style="43" hidden="1" customWidth="1"/>
    <col min="24" max="24" width="9.140625" customWidth="1"/>
  </cols>
  <sheetData>
    <row r="1" spans="2:23" ht="28.5" x14ac:dyDescent="0.45">
      <c r="B1" s="2"/>
    </row>
    <row r="2" spans="2:23" ht="30" customHeight="1" x14ac:dyDescent="0.3">
      <c r="B2" s="17" t="s">
        <v>30</v>
      </c>
      <c r="C2" s="18"/>
      <c r="I2" s="43" t="s">
        <v>56</v>
      </c>
      <c r="J2" s="43" t="s">
        <v>57</v>
      </c>
      <c r="K2" s="43" t="s">
        <v>58</v>
      </c>
      <c r="L2" s="43" t="s">
        <v>59</v>
      </c>
    </row>
    <row r="3" spans="2:23" ht="49.5" customHeight="1" x14ac:dyDescent="0.25">
      <c r="B3" s="94" t="s">
        <v>67</v>
      </c>
      <c r="C3" s="94"/>
      <c r="D3" s="94"/>
      <c r="G3" s="44" t="s">
        <v>32</v>
      </c>
      <c r="I3" s="44" t="s">
        <v>33</v>
      </c>
      <c r="J3" s="44" t="s">
        <v>34</v>
      </c>
      <c r="K3" s="44" t="s">
        <v>35</v>
      </c>
      <c r="L3" s="44" t="s">
        <v>36</v>
      </c>
    </row>
    <row r="4" spans="2:23" ht="7.35" customHeight="1" x14ac:dyDescent="0.25">
      <c r="I4" s="43">
        <v>1</v>
      </c>
      <c r="J4" s="43">
        <v>2</v>
      </c>
      <c r="K4" s="43">
        <v>3</v>
      </c>
      <c r="L4" s="43">
        <v>4</v>
      </c>
    </row>
    <row r="5" spans="2:23" x14ac:dyDescent="0.25">
      <c r="B5" s="5" t="s">
        <v>65</v>
      </c>
      <c r="I5" s="43" t="s">
        <v>68</v>
      </c>
      <c r="J5" s="43" t="s">
        <v>60</v>
      </c>
      <c r="K5" s="43" t="s">
        <v>61</v>
      </c>
      <c r="L5" s="43" t="s">
        <v>62</v>
      </c>
    </row>
    <row r="6" spans="2:23" x14ac:dyDescent="0.25">
      <c r="B6" t="s">
        <v>72</v>
      </c>
      <c r="G6" s="43" t="s">
        <v>50</v>
      </c>
      <c r="H6" s="43">
        <v>1</v>
      </c>
      <c r="I6" s="43">
        <v>300</v>
      </c>
      <c r="J6" s="43">
        <v>225</v>
      </c>
      <c r="K6" s="43">
        <v>150</v>
      </c>
      <c r="L6" s="43">
        <v>0</v>
      </c>
    </row>
    <row r="7" spans="2:23" ht="7.35" customHeight="1" x14ac:dyDescent="0.25">
      <c r="G7" s="43" t="s">
        <v>51</v>
      </c>
      <c r="H7" s="43">
        <v>2</v>
      </c>
      <c r="I7" s="43">
        <v>100</v>
      </c>
      <c r="J7" s="43">
        <v>75</v>
      </c>
      <c r="K7" s="43">
        <v>50</v>
      </c>
      <c r="L7" s="43">
        <v>0</v>
      </c>
    </row>
    <row r="8" spans="2:23" ht="7.35" customHeight="1" x14ac:dyDescent="0.25">
      <c r="B8" s="19"/>
      <c r="C8" s="20"/>
      <c r="D8" s="20"/>
      <c r="E8" s="21"/>
      <c r="G8" s="43" t="s">
        <v>52</v>
      </c>
      <c r="H8" s="43">
        <v>3</v>
      </c>
      <c r="I8" s="43">
        <v>50</v>
      </c>
      <c r="J8" s="43">
        <v>38</v>
      </c>
      <c r="K8" s="43">
        <v>25</v>
      </c>
      <c r="L8" s="43">
        <v>0</v>
      </c>
    </row>
    <row r="9" spans="2:23" ht="15" customHeight="1" x14ac:dyDescent="0.25">
      <c r="B9" s="22" t="s">
        <v>54</v>
      </c>
      <c r="C9" s="41" t="s">
        <v>51</v>
      </c>
      <c r="D9" t="s">
        <v>84</v>
      </c>
      <c r="E9" s="23"/>
      <c r="F9" s="43">
        <f>IF(C9=G6,1,IF(C9=G7,2,IF(C9=G8,3,4)))</f>
        <v>2</v>
      </c>
      <c r="G9" s="43" t="s">
        <v>53</v>
      </c>
      <c r="H9" s="43">
        <v>4</v>
      </c>
      <c r="I9" s="43">
        <v>10</v>
      </c>
      <c r="J9" s="43">
        <v>8</v>
      </c>
      <c r="K9" s="43">
        <v>5</v>
      </c>
      <c r="L9" s="43">
        <v>0</v>
      </c>
    </row>
    <row r="10" spans="2:23" s="27" customFormat="1" ht="7.35" customHeight="1" x14ac:dyDescent="0.25">
      <c r="B10" s="24"/>
      <c r="C10" s="25"/>
      <c r="D10" s="25"/>
      <c r="E10" s="26"/>
      <c r="G10" s="43"/>
      <c r="H10" s="43"/>
      <c r="I10" s="43" t="s">
        <v>50</v>
      </c>
      <c r="J10" s="43" t="s">
        <v>51</v>
      </c>
      <c r="K10" s="43" t="s">
        <v>52</v>
      </c>
      <c r="L10" s="43" t="s">
        <v>53</v>
      </c>
      <c r="M10" s="45"/>
      <c r="N10" s="45"/>
      <c r="O10" s="45"/>
      <c r="P10" s="45"/>
      <c r="Q10" s="45"/>
      <c r="R10" s="45"/>
      <c r="S10" s="45"/>
      <c r="T10" s="45"/>
      <c r="U10" s="45"/>
      <c r="V10" s="45"/>
      <c r="W10" s="45"/>
    </row>
    <row r="11" spans="2:23" ht="7.35" customHeight="1" x14ac:dyDescent="0.25">
      <c r="B11" s="28"/>
      <c r="C11" s="27"/>
      <c r="D11" s="27"/>
      <c r="E11" s="27"/>
      <c r="G11" s="45"/>
      <c r="H11" s="45"/>
      <c r="I11" s="45">
        <v>1</v>
      </c>
      <c r="J11" s="45">
        <v>2</v>
      </c>
      <c r="K11" s="45">
        <v>3</v>
      </c>
      <c r="L11" s="45">
        <v>4</v>
      </c>
    </row>
    <row r="12" spans="2:23" ht="15" customHeight="1" x14ac:dyDescent="0.25">
      <c r="B12" s="29"/>
      <c r="C12" s="30"/>
      <c r="D12" s="30" t="s">
        <v>66</v>
      </c>
      <c r="E12" s="31"/>
    </row>
    <row r="13" spans="2:23" ht="30" customHeight="1" x14ac:dyDescent="0.25">
      <c r="B13" s="32" t="s">
        <v>55</v>
      </c>
      <c r="C13" s="42" t="s">
        <v>34</v>
      </c>
      <c r="D13" s="33" t="str">
        <f>HLOOKUP(C13,I3:L5,3,1)</f>
        <v>Equivalent to weld mesh 50 mm x 100 mm and steel tray of less than 1 mm thickness (and trunking without lid).</v>
      </c>
      <c r="E13" s="34"/>
      <c r="F13" s="45">
        <f>HLOOKUP(C13,I3:L4,2,1)</f>
        <v>2</v>
      </c>
      <c r="G13" s="43" t="s">
        <v>37</v>
      </c>
      <c r="H13" s="43" t="s">
        <v>38</v>
      </c>
    </row>
    <row r="14" spans="2:23" ht="7.35" customHeight="1" x14ac:dyDescent="0.25">
      <c r="B14" s="24"/>
      <c r="C14" s="25"/>
      <c r="D14" s="25"/>
      <c r="E14" s="26"/>
      <c r="G14" s="43" t="s">
        <v>39</v>
      </c>
      <c r="H14" s="43">
        <v>0.2</v>
      </c>
    </row>
    <row r="15" spans="2:23" ht="7.35" customHeight="1" x14ac:dyDescent="0.25">
      <c r="B15" s="35"/>
      <c r="G15" s="43" t="s">
        <v>40</v>
      </c>
      <c r="H15" s="43">
        <v>0.4</v>
      </c>
    </row>
    <row r="16" spans="2:23" ht="15" customHeight="1" x14ac:dyDescent="0.25">
      <c r="B16" s="36"/>
      <c r="C16" s="20"/>
      <c r="D16" s="20" t="s">
        <v>66</v>
      </c>
      <c r="E16" s="21"/>
      <c r="G16" s="43" t="s">
        <v>41</v>
      </c>
      <c r="H16" s="43">
        <v>0.6</v>
      </c>
    </row>
    <row r="17" spans="2:8" ht="15" customHeight="1" x14ac:dyDescent="0.25">
      <c r="B17" s="22" t="s">
        <v>31</v>
      </c>
      <c r="C17" s="41" t="s">
        <v>39</v>
      </c>
      <c r="D17" s="37" t="s">
        <v>63</v>
      </c>
      <c r="E17" s="23"/>
      <c r="F17" s="43">
        <f>IF(C17=G14,H14,IF(C17=G15,H15,IF(C17=G16,H16,IF(C17=G17,H17,IF(C17=G18,H18,IF(C17=G19,H19,IF(C17=G20,H20,IF(C17=G21,H21,IF(C17=G22,H22,H23)))))))))</f>
        <v>0.2</v>
      </c>
      <c r="G17" s="43" t="s">
        <v>42</v>
      </c>
      <c r="H17" s="43">
        <v>0.8</v>
      </c>
    </row>
    <row r="18" spans="2:8" ht="15" customHeight="1" x14ac:dyDescent="0.25">
      <c r="B18" s="22"/>
      <c r="D18" s="37" t="s">
        <v>64</v>
      </c>
      <c r="E18" s="23"/>
      <c r="G18" s="43" t="s">
        <v>43</v>
      </c>
      <c r="H18" s="43">
        <v>1</v>
      </c>
    </row>
    <row r="19" spans="2:8" ht="44.25" customHeight="1" x14ac:dyDescent="0.25">
      <c r="B19" s="22"/>
      <c r="D19" s="33" t="s">
        <v>83</v>
      </c>
      <c r="E19" s="38"/>
      <c r="G19" s="43" t="s">
        <v>44</v>
      </c>
      <c r="H19" s="43">
        <v>2</v>
      </c>
    </row>
    <row r="20" spans="2:8" ht="7.35" customHeight="1" x14ac:dyDescent="0.25">
      <c r="B20" s="24"/>
      <c r="C20" s="25"/>
      <c r="D20" s="25"/>
      <c r="E20" s="26"/>
      <c r="G20" s="43" t="s">
        <v>45</v>
      </c>
      <c r="H20" s="43">
        <v>3</v>
      </c>
    </row>
    <row r="21" spans="2:8" ht="7.35" customHeight="1" x14ac:dyDescent="0.25">
      <c r="B21" s="35"/>
      <c r="G21" s="43" t="s">
        <v>46</v>
      </c>
      <c r="H21" s="43">
        <v>4</v>
      </c>
    </row>
    <row r="22" spans="2:8" ht="7.35" customHeight="1" x14ac:dyDescent="0.25">
      <c r="B22" s="36"/>
      <c r="C22" s="20"/>
      <c r="D22" s="20"/>
      <c r="E22" s="21"/>
      <c r="G22" s="43" t="s">
        <v>47</v>
      </c>
      <c r="H22" s="43">
        <v>5</v>
      </c>
    </row>
    <row r="23" spans="2:8" ht="15" customHeight="1" x14ac:dyDescent="0.25">
      <c r="B23" s="22" t="s">
        <v>49</v>
      </c>
      <c r="C23" s="18" t="str">
        <f>INDEX(I6:L9,F9,F13)*F17&amp;" mm"</f>
        <v>15 mm</v>
      </c>
      <c r="E23" s="23"/>
      <c r="G23" s="43" t="s">
        <v>48</v>
      </c>
      <c r="H23" s="43">
        <v>6</v>
      </c>
    </row>
    <row r="24" spans="2:8" ht="15" customHeight="1" x14ac:dyDescent="0.25">
      <c r="B24" s="39"/>
      <c r="C24" s="25"/>
      <c r="D24" s="25"/>
      <c r="E24" s="26"/>
    </row>
    <row r="25" spans="2:8" ht="7.35" customHeight="1" x14ac:dyDescent="0.25"/>
    <row r="26" spans="2:8" x14ac:dyDescent="0.25">
      <c r="B26" s="5" t="s">
        <v>65</v>
      </c>
    </row>
    <row r="27" spans="2:8" x14ac:dyDescent="0.25">
      <c r="B27" t="s">
        <v>69</v>
      </c>
      <c r="D27" s="40" t="s">
        <v>70</v>
      </c>
    </row>
    <row r="29" spans="2:8" x14ac:dyDescent="0.25">
      <c r="B29" s="1" t="s">
        <v>86</v>
      </c>
    </row>
  </sheetData>
  <sheetProtection algorithmName="SHA-512" hashValue="upcjq3xlf1No3/E4oiCye10kxfq2Bc3m+q6u40K5MC3wmqH3Jvk4rttnq9YLmbR86l1wqiX3Nuz2Aw5ELpys9A==" saltValue="csqc3WP2aNxkajGF+vnpOw==" spinCount="100000" sheet="1" selectLockedCells="1"/>
  <mergeCells count="1">
    <mergeCell ref="B3:D3"/>
  </mergeCells>
  <dataValidations count="3">
    <dataValidation type="list" allowBlank="1" showInputMessage="1" showErrorMessage="1" sqref="C17" xr:uid="{00000000-0002-0000-0300-000000000000}">
      <formula1>$G$14:$G$23</formula1>
    </dataValidation>
    <dataValidation type="list" allowBlank="1" showInputMessage="1" showErrorMessage="1" sqref="C13" xr:uid="{00000000-0002-0000-0300-000001000000}">
      <formula1>$I$3:$L$3</formula1>
    </dataValidation>
    <dataValidation type="list" allowBlank="1" showInputMessage="1" showErrorMessage="1" sqref="C9 E9" xr:uid="{00000000-0002-0000-0300-000002000000}">
      <formula1>$G$6:$G$9</formula1>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O H m L U c l C i G 2 l A A A A 9 Q A A A B I A H A B D b 2 5 m a W c v U G F j a 2 F n Z S 5 4 b W w g o h g A K K A U A A A A A A A A A A A A A A A A A A A A A A A A A A A A h Y + x C s I w G I R f p W R v k k b B U t I U d H C x I A j i G t L Y B t u / 0 q S m 7 + b g I / k K V r T q 5 n j f 3 c H d / X r j 2 d D U w U V 3 1 r S Q o g h T F G h Q b W G g T F H v j m G M M s G 3 U p 1 k q Y M x D D Y Z r E l R 5 d w 5 I c R 7 j / 0 M t 1 1 J G K U R O e S b n a p 0 I 0 M D 1 k l Q G n 1 a x f 8 W E n z / G i M Y j h e Y s T m m n E y M 5 w a + P h v n P t 0 f y F d 9 7 f p O C w 3 h e s n J J D l 5 X x A P U E s D B B Q A A g A I A D h 5 i 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4 e Y t R K I p H u A 4 A A A A R A A A A E w A c A E Z v c m 1 1 b G F z L 1 N l Y 3 R p b 2 4 x L m 0 g o h g A K K A U A A A A A A A A A A A A A A A A A A A A A A A A A A A A K 0 5 N L s n M z 1 M I h t C G 1 g B Q S w E C L Q A U A A I A C A A 4 e Y t R y U K I b a U A A A D 1 A A A A E g A A A A A A A A A A A A A A A A A A A A A A Q 2 9 u Z m l n L 1 B h Y 2 t h Z 2 U u e G 1 s U E s B A i 0 A F A A C A A g A O H m L U Q / K 6 a u k A A A A 6 Q A A A B M A A A A A A A A A A A A A A A A A 8 Q A A A F t D b 2 5 0 Z W 5 0 X 1 R 5 c G V z X S 5 4 b W x Q S w E C L Q A U A A I A C A A 4 e Y t 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e 8 k i z M 1 u U i a 1 O 1 G M h + l n g A A A A A C A A A A A A A Q Z g A A A A E A A C A A A A C J + e K H j g i J 5 z 9 q R D P v e P a P m M 6 F 8 e f Z P M U R y q s q e E 3 t 3 g A A A A A O g A A A A A I A A C A A A A C U / K g c 6 3 h N q J 9 5 N M Q W t q M T h g j m / T h k O H 9 T m M + C J c b F u V A A A A D z L X J Q Y H s n o m 7 B R Q R G I y s I 4 v 0 1 C 5 / 6 w 4 B 5 z i w k P 1 g A 5 G W 9 q E E u 4 3 K f V o 2 0 F U D i m e O u v k S G O 4 n y n m b Q f f T c Z 4 G z m i h q x N 9 V b G g O M 1 L m 6 w S j q E A A A A D P o t W y P 8 g 7 P Q o M I f 6 E f 1 5 Q C K B I L O q F d r O S R m o f w S N F u n N p W n J y j p j E J A 1 z A h h a P 5 + O h b e 6 Q r 8 B t R 0 a A h O 7 j A a r < / D a t a M a s h u p > 
</file>

<file path=customXml/itemProps1.xml><?xml version="1.0" encoding="utf-8"?>
<ds:datastoreItem xmlns:ds="http://schemas.openxmlformats.org/officeDocument/2006/customXml" ds:itemID="{783D3932-9799-4E7B-95B6-8D37DF9832C8}">
  <ds:schemaRefs>
    <ds:schemaRef ds:uri="http://schemas.microsoft.com/DataMashup"/>
  </ds:schemaRefs>
</ds:datastoreItem>
</file>

<file path=docMetadata/LabelInfo.xml><?xml version="1.0" encoding="utf-8"?>
<clbl:labelList xmlns:clbl="http://schemas.microsoft.com/office/2020/mipLabelMetadata">
  <clbl:label id="{687bbaa1-7c7d-4e66-8aa1-4633a953046b}" enabled="0" method="" siteId="{687bbaa1-7c7d-4e66-8aa1-4633a953046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Tray</vt:lpstr>
      <vt:lpstr>Basket</vt:lpstr>
      <vt:lpstr>Conduit</vt:lpstr>
      <vt:lpstr>Separation Distances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Reyneke</dc:creator>
  <cp:lastModifiedBy>MCKIERNAN Ian</cp:lastModifiedBy>
  <cp:lastPrinted>2012-03-19T13:33:26Z</cp:lastPrinted>
  <dcterms:created xsi:type="dcterms:W3CDTF">2010-02-17T08:30:01Z</dcterms:created>
  <dcterms:modified xsi:type="dcterms:W3CDTF">2025-09-02T11:21:52Z</dcterms:modified>
</cp:coreProperties>
</file>